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BKA\Sektion_II\II_3\3_NATIONAL\1_PROJEKTE\2 0 2 4\05_Vorlagen\Vorlagen Berichte\"/>
    </mc:Choice>
  </mc:AlternateContent>
  <xr:revisionPtr revIDLastSave="0" documentId="13_ncr:1_{9F575899-16EF-4EC9-83FC-87EB05B28F62}" xr6:coauthVersionLast="47" xr6:coauthVersionMax="47" xr10:uidLastSave="{00000000-0000-0000-0000-000000000000}"/>
  <bookViews>
    <workbookView xWindow="-120" yWindow="-120" windowWidth="29040" windowHeight="15720" tabRatio="827" firstSheet="1" activeTab="1" xr2:uid="{00000000-000D-0000-FFFF-FFFF00000000}"/>
  </bookViews>
  <sheets>
    <sheet name="Overview nach Prüfung PB" sheetId="86" state="hidden" r:id="rId1"/>
    <sheet name="Reisekostenabrechnung" sheetId="87" r:id="rId2"/>
    <sheet name="Stichprobe" sheetId="43" state="hidden" r:id="rId3"/>
    <sheet name="Datenquelle" sheetId="80" state="hidden" r:id="rId4"/>
  </sheets>
  <externalReferences>
    <externalReference r:id="rId5"/>
  </externalReferences>
  <definedNames>
    <definedName name="A_Ja_Nein_Liste">[1]sysAuswahl!$A$5:$A$6</definedName>
    <definedName name="A_Ja_Nein_Rev">[1]sysAuswahl!$F$5:$G$7</definedName>
    <definedName name="A_Ja_Nein_Wert">[1]sysAuswahl!$C$5:$D$7</definedName>
    <definedName name="A_MASSN_Liste">[1]sysAuswahl!$A$23:$A$31</definedName>
    <definedName name="A_MASSN_Rev">[1]sysAuswahl!$F$23:$G$32</definedName>
    <definedName name="A_MASSN_Wert">[1]sysAuswahl!$C$23:$D$32</definedName>
    <definedName name="A_ProjArt_Liste">[1]sysAuswahl!$A$14:$A$16</definedName>
    <definedName name="_xlnm.Print_Area" localSheetId="0">'Overview nach Prüfung PB'!$C$1:$U$48</definedName>
    <definedName name="_xlnm.Print_Area" localSheetId="1">Reisekostenabrechnung!$C$3:$H$47</definedName>
    <definedName name="_xlnm.Print_Area" localSheetId="2">Stichprobe!$C$2:$K$19</definedName>
    <definedName name="F_FondsBez">[1]Eingabe_1_bis_4!$F$15</definedName>
    <definedName name="F_Massnahme">[1]Eingabe_1_bis_4!$F$19</definedName>
    <definedName name="F_MONSYS_Aktenzeichen">[1]Eingabe_1_bis_4!$F$7</definedName>
    <definedName name="F_MONSYS_Eingangsdatum">[1]Eingabe_1_bis_4!$F$5</definedName>
    <definedName name="F_MONSYS_eingegangenBei">[1]Eingabe_1_bis_4!$F$4</definedName>
    <definedName name="F_MONSYS_FassungVom">[1]Eingabe_1_bis_4!$F$6</definedName>
    <definedName name="F_MONSYS_Projektcode">[1]Eingabe_1_bis_4!$F$9</definedName>
    <definedName name="F_MONSYS_Vertragsnummer">[1]Eingabe_1_bis_4!$F$8</definedName>
    <definedName name="F_PA1_Ansprech">[1]Eingabe_5!$F$20</definedName>
    <definedName name="F_PA1_Email">[1]Eingabe_5!$F$26</definedName>
    <definedName name="F_PA1_Fax">[1]Eingabe_5!$F$24</definedName>
    <definedName name="F_PA1_Telefon">[1]Eingabe_5!$F$22</definedName>
    <definedName name="F_PA2_Ansprech">[1]Eingabe_5!$F$44</definedName>
    <definedName name="F_PA2_Email">[1]Eingabe_5!$F$50</definedName>
    <definedName name="F_PA2_Fax">[1]Eingabe_5!$F$48</definedName>
    <definedName name="F_PA2_Telefon">[1]Eingabe_5!$F$46</definedName>
    <definedName name="F_PK_KACode_L00">[1]Eingabe_6!$F$48</definedName>
    <definedName name="F_PK_KACode_L01">[1]Eingabe_6!$F$52</definedName>
    <definedName name="F_PK_KACode_L02">[1]Eingabe_6!$F$56</definedName>
    <definedName name="F_PK_KACode_L03">[1]Eingabe_6!$F$60</definedName>
    <definedName name="F_PK_KACode_L04">[1]Eingabe_6!$F$64</definedName>
    <definedName name="F_PK_KACode_L05">[1]Eingabe_6!$F$68</definedName>
    <definedName name="F_PK_KACode_L06">[1]Eingabe_6!$F$72</definedName>
    <definedName name="F_PK_KACode_L07">[1]Eingabe_6!$F$76</definedName>
    <definedName name="F_PK_KACode_L08">[1]Eingabe_6!$F$80</definedName>
    <definedName name="F_PK_KACode_L09">[1]Eingabe_6!$F$84</definedName>
    <definedName name="F_PK_PK_Notiz_L00">[1]Eingabe_6!$F$50</definedName>
    <definedName name="F_PK_PK_Notiz_L01">[1]Eingabe_6!$F$54</definedName>
    <definedName name="F_PK_PK_Notiz_L02">[1]Eingabe_6!$F$58</definedName>
    <definedName name="F_PK_PK_Notiz_L03">[1]Eingabe_6!$F$62</definedName>
    <definedName name="F_PK_PK_Notiz_L04">[1]Eingabe_6!$F$66</definedName>
    <definedName name="F_PK_PK_Notiz_L05">[1]Eingabe_6!$F$70</definedName>
    <definedName name="F_PK_PK_Notiz_L06">[1]Eingabe_6!$F$74</definedName>
    <definedName name="F_PK_PK_Notiz_L07">[1]Eingabe_6!$F$78</definedName>
    <definedName name="F_PK_PK_Notiz_L08">[1]Eingabe_6!$F$82</definedName>
    <definedName name="F_PK_PK_Notiz_L09">[1]Eingabe_6!$F$86</definedName>
    <definedName name="F_PK_Z01">[1]Eingabe_6!$F$34</definedName>
    <definedName name="F_PK_Z02">[1]Eingabe_6!$F$36</definedName>
    <definedName name="F_PK_Z03">[1]Eingabe_6!$F$38</definedName>
    <definedName name="F_PK_Z04">[1]Eingabe_6!$F$40</definedName>
    <definedName name="F_PR_AZVFS">[1]Eingabe_1_bis_4!$F$25</definedName>
    <definedName name="F_PR_FEAnsprech">[1]Eingabe_1_bis_4!$F$71</definedName>
    <definedName name="F_PR_FEAnsprech_Email">[1]Eingabe_1_bis_4!$F$77</definedName>
    <definedName name="F_PR_FEAnsprech_Fax">[1]Eingabe_1_bis_4!$F$75</definedName>
    <definedName name="F_PR_FEAnsprech_Telefon">[1]Eingabe_1_bis_4!$F$73</definedName>
    <definedName name="F_PR_FEBLZ">[1]Eingabe_1_bis_4!$F$87</definedName>
    <definedName name="F_PR_FEKontonr">[1]Eingabe_1_bis_4!$F$85</definedName>
    <definedName name="F_PR_FeMWST">[1]Eingabe_1_bis_4!$F$61</definedName>
    <definedName name="F_PR_FEZeichBerecht">[1]Eingabe_1_bis_4!$F$57</definedName>
    <definedName name="F_PR_Grenzland">[1]Eingabe_1_bis_4!$F$67</definedName>
    <definedName name="F_PR_Link">[1]Eingabe_1_bis_4!$F$81</definedName>
    <definedName name="F_PR_Projdf_anf">[1]Eingabe_6!$F$7</definedName>
    <definedName name="F_PR_Projdf_end">[1]Eingabe_6!$F$9</definedName>
    <definedName name="F_PR_Projektbeschreibung1">[1]Eingabe_6!$F$27</definedName>
    <definedName name="F_PR_Projektbeschreibung2">[1]Eingabe_6!$F$28</definedName>
    <definedName name="F_PR_Projinfo">[1]Eingabe_6!$F$25</definedName>
    <definedName name="F_PR_Projtitel">[1]Eingabe_1_bis_4!$F$23</definedName>
    <definedName name="F_PR_Standort">[1]Eingabe_6!$F$44</definedName>
    <definedName name="F_PR_Ziele">[1]Eingabe_6!$F$30</definedName>
    <definedName name="Maßnahmenbereich" localSheetId="3">#REF!</definedName>
    <definedName name="Maßnahmenbereich" localSheetId="0">#REF!</definedName>
    <definedName name="Maßnahmenbereich" localSheetId="1">#REF!</definedName>
    <definedName name="Maßnahmenbereich" localSheetId="2">#REF!</definedName>
    <definedName name="Maßnahmenbereich">#REF!</definedName>
    <definedName name="Version_Dok">[1]Version!$B$1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87" l="1"/>
  <c r="G29" i="87"/>
  <c r="G30" i="87"/>
  <c r="G27" i="87"/>
  <c r="E15" i="87"/>
  <c r="F15" i="87"/>
  <c r="F16" i="86"/>
  <c r="F15" i="86"/>
  <c r="F14" i="86"/>
  <c r="F13" i="86"/>
  <c r="F12" i="86"/>
  <c r="F11" i="86"/>
  <c r="F9" i="86"/>
  <c r="F8" i="86"/>
  <c r="O35" i="86"/>
  <c r="O36" i="86"/>
  <c r="O37" i="86"/>
  <c r="O38" i="86"/>
  <c r="O34" i="86"/>
  <c r="L38" i="86"/>
  <c r="L37" i="86"/>
  <c r="L36" i="86"/>
  <c r="I38" i="86"/>
  <c r="I37" i="86"/>
  <c r="I36" i="86"/>
  <c r="L29" i="86"/>
  <c r="L23" i="86"/>
  <c r="H45" i="87"/>
  <c r="G44" i="87"/>
  <c r="G43" i="87"/>
  <c r="H39" i="87"/>
  <c r="H30" i="87"/>
  <c r="H29" i="87"/>
  <c r="H28" i="87"/>
  <c r="H27" i="87"/>
  <c r="H23" i="87"/>
  <c r="E16" i="87"/>
  <c r="F16" i="87"/>
  <c r="H16" i="87"/>
  <c r="H15" i="87"/>
  <c r="E11" i="87"/>
  <c r="H31" i="87"/>
  <c r="H17" i="87"/>
  <c r="H47" i="87"/>
  <c r="O29" i="86"/>
  <c r="O28" i="86"/>
  <c r="O27" i="86"/>
  <c r="O26" i="86"/>
  <c r="O25" i="86"/>
  <c r="O23" i="86"/>
  <c r="O22" i="86"/>
  <c r="P30" i="86"/>
  <c r="O21" i="86"/>
  <c r="O24" i="86"/>
  <c r="P29" i="86"/>
  <c r="L28" i="86"/>
  <c r="P28" i="86"/>
  <c r="L27" i="86"/>
  <c r="P27" i="86"/>
  <c r="L26" i="86"/>
  <c r="P26" i="86"/>
  <c r="L25" i="86"/>
  <c r="P23" i="86"/>
  <c r="P25" i="86"/>
  <c r="L24" i="86"/>
  <c r="O20" i="86"/>
  <c r="O31" i="86"/>
  <c r="L22" i="86"/>
  <c r="L35" i="86"/>
  <c r="L34" i="86"/>
  <c r="I8" i="86"/>
  <c r="P22" i="86"/>
  <c r="L21" i="86"/>
  <c r="L20" i="86"/>
  <c r="F47" i="86"/>
  <c r="F43" i="86"/>
  <c r="F39" i="86"/>
  <c r="U38" i="86"/>
  <c r="U37" i="86"/>
  <c r="I35" i="86"/>
  <c r="I34" i="86"/>
  <c r="M30" i="86"/>
  <c r="J15" i="86"/>
  <c r="J14" i="86"/>
  <c r="J13" i="86"/>
  <c r="J12" i="86"/>
  <c r="F10" i="86"/>
  <c r="J9" i="86"/>
  <c r="J8" i="86"/>
  <c r="F7" i="86"/>
  <c r="E16" i="86"/>
  <c r="C1" i="86"/>
  <c r="I39" i="86"/>
  <c r="J38" i="86"/>
  <c r="F6" i="86"/>
  <c r="G38" i="86"/>
  <c r="G39" i="86"/>
  <c r="L39" i="86"/>
  <c r="G34" i="86"/>
  <c r="G35" i="86"/>
  <c r="G36" i="86"/>
  <c r="G37" i="86"/>
  <c r="J39" i="86"/>
  <c r="J35" i="86"/>
  <c r="J37" i="86"/>
  <c r="J36" i="86"/>
  <c r="J34" i="86"/>
  <c r="P38" i="86"/>
  <c r="P36" i="86"/>
  <c r="P34" i="86"/>
  <c r="P35" i="86"/>
  <c r="P37" i="86"/>
  <c r="M37" i="86"/>
  <c r="M36" i="86"/>
  <c r="M35" i="86"/>
  <c r="M34" i="86"/>
  <c r="M39" i="86"/>
  <c r="M38" i="86"/>
  <c r="F17" i="86"/>
  <c r="E30" i="86"/>
  <c r="G16" i="86"/>
  <c r="G14" i="86"/>
  <c r="G8" i="86"/>
  <c r="G6" i="86"/>
  <c r="G17" i="86"/>
  <c r="G13" i="86"/>
  <c r="G10" i="86"/>
  <c r="G9" i="86"/>
  <c r="G12" i="86"/>
  <c r="G7" i="86"/>
  <c r="G15" i="86"/>
  <c r="G11" i="86"/>
  <c r="I9" i="86"/>
  <c r="I7" i="86"/>
  <c r="J7" i="86"/>
  <c r="I11" i="86"/>
  <c r="J11" i="86"/>
  <c r="I12" i="86"/>
  <c r="I13" i="86"/>
  <c r="I14" i="86"/>
  <c r="I15" i="86"/>
  <c r="C1" i="43"/>
  <c r="M16" i="43"/>
  <c r="M17" i="43"/>
  <c r="M18" i="43"/>
  <c r="M15" i="43"/>
  <c r="M14" i="43"/>
  <c r="M13" i="43"/>
  <c r="M12" i="43"/>
  <c r="D17" i="43"/>
  <c r="D14" i="43"/>
  <c r="D15" i="43"/>
  <c r="O15" i="43"/>
  <c r="D16" i="43"/>
  <c r="D18" i="43"/>
  <c r="O18" i="43"/>
  <c r="D13" i="43"/>
  <c r="D12" i="43"/>
  <c r="O16" i="43"/>
  <c r="O13" i="43"/>
  <c r="O12" i="43"/>
  <c r="N13" i="43"/>
  <c r="O39" i="86"/>
  <c r="P39" i="86"/>
  <c r="O17" i="43"/>
  <c r="P24" i="86"/>
  <c r="O14" i="43"/>
  <c r="I10" i="86"/>
  <c r="J10" i="86"/>
  <c r="D19" i="43"/>
  <c r="P17" i="43"/>
  <c r="P18" i="43"/>
  <c r="P16" i="43"/>
  <c r="P14" i="43"/>
  <c r="P15" i="43"/>
  <c r="P13" i="43"/>
  <c r="P12" i="43"/>
  <c r="N14" i="43"/>
  <c r="N17" i="43"/>
  <c r="N16" i="43"/>
  <c r="N15" i="43"/>
  <c r="N18" i="43"/>
  <c r="N12" i="43"/>
  <c r="P21" i="86"/>
  <c r="K7" i="43"/>
  <c r="I16" i="86"/>
  <c r="J16" i="86"/>
  <c r="I6" i="86"/>
  <c r="J6" i="86"/>
  <c r="F30" i="86"/>
  <c r="E6" i="43"/>
  <c r="E7" i="43"/>
  <c r="L31" i="86"/>
  <c r="P31" i="86"/>
  <c r="P20" i="86"/>
  <c r="J30" i="86"/>
  <c r="G30" i="86"/>
  <c r="I17" i="86"/>
  <c r="J17" i="86"/>
  <c r="R15" i="43"/>
  <c r="R12" i="43"/>
  <c r="R16" i="43"/>
  <c r="R13" i="43"/>
  <c r="R17" i="43"/>
  <c r="R14" i="43"/>
  <c r="R18" i="43"/>
  <c r="T14" i="43"/>
  <c r="U14" i="43"/>
  <c r="T17" i="43"/>
  <c r="U17" i="43"/>
  <c r="T13" i="43"/>
  <c r="U13" i="43"/>
  <c r="R19" i="43"/>
  <c r="T12" i="43"/>
  <c r="U12" i="43"/>
  <c r="T15" i="43"/>
  <c r="U15" i="43"/>
  <c r="T18" i="43"/>
  <c r="U18" i="43"/>
  <c r="T16" i="43"/>
  <c r="U16" i="43"/>
  <c r="V13" i="43"/>
  <c r="W13" i="43"/>
  <c r="V14" i="43"/>
  <c r="W14" i="43"/>
  <c r="V17" i="43"/>
  <c r="W17" i="43"/>
  <c r="V15" i="43"/>
  <c r="W15" i="43"/>
  <c r="V18" i="43"/>
  <c r="W18" i="43"/>
  <c r="V12" i="43"/>
  <c r="W12" i="43"/>
  <c r="V16" i="43"/>
  <c r="W16" i="43"/>
  <c r="Y15" i="43"/>
  <c r="Z15" i="43"/>
  <c r="Y16" i="43"/>
  <c r="Z16" i="43"/>
  <c r="Y17" i="43"/>
  <c r="Z17" i="43"/>
  <c r="Y12" i="43"/>
  <c r="Z12" i="43"/>
  <c r="W19" i="43"/>
  <c r="Y14" i="43"/>
  <c r="Z14" i="43"/>
  <c r="Y18" i="43"/>
  <c r="Z18" i="43"/>
  <c r="Y13" i="43"/>
  <c r="Z13" i="43"/>
  <c r="AA17" i="43"/>
  <c r="AB17" i="43"/>
  <c r="AA15" i="43"/>
  <c r="AB15" i="43"/>
  <c r="AA13" i="43"/>
  <c r="AB13" i="43"/>
  <c r="AA16" i="43"/>
  <c r="AB16" i="43"/>
  <c r="AA14" i="43"/>
  <c r="AB14" i="43"/>
  <c r="AA12" i="43"/>
  <c r="AB12" i="43"/>
  <c r="AA18" i="43"/>
  <c r="AB18" i="43"/>
  <c r="AD18" i="43"/>
  <c r="AE18" i="43"/>
  <c r="AD13" i="43"/>
  <c r="AE13" i="43"/>
  <c r="AD12" i="43"/>
  <c r="AE12" i="43"/>
  <c r="AB19" i="43"/>
  <c r="AD15" i="43"/>
  <c r="AE15" i="43"/>
  <c r="AD16" i="43"/>
  <c r="AE16" i="43"/>
  <c r="AD14" i="43"/>
  <c r="AE14" i="43"/>
  <c r="AD17" i="43"/>
  <c r="AE17" i="43"/>
  <c r="AF18" i="43"/>
  <c r="AG18" i="43"/>
  <c r="AF16" i="43"/>
  <c r="AG16" i="43"/>
  <c r="AF12" i="43"/>
  <c r="AG12" i="43"/>
  <c r="AF13" i="43"/>
  <c r="AG13" i="43"/>
  <c r="AF17" i="43"/>
  <c r="AG17" i="43"/>
  <c r="AF15" i="43"/>
  <c r="AG15" i="43"/>
  <c r="AF14" i="43"/>
  <c r="AG14" i="43"/>
  <c r="AI13" i="43"/>
  <c r="AJ13" i="43"/>
  <c r="AI12" i="43"/>
  <c r="AJ12" i="43"/>
  <c r="AG19" i="43"/>
  <c r="AI15" i="43"/>
  <c r="AJ15" i="43"/>
  <c r="AI16" i="43"/>
  <c r="AJ16" i="43"/>
  <c r="AI14" i="43"/>
  <c r="AJ14" i="43"/>
  <c r="AI17" i="43"/>
  <c r="AJ17" i="43"/>
  <c r="AI18" i="43"/>
  <c r="AJ18" i="43"/>
  <c r="AK17" i="43"/>
  <c r="AL17" i="43"/>
  <c r="AK15" i="43"/>
  <c r="AL15" i="43"/>
  <c r="AK18" i="43"/>
  <c r="AL18" i="43"/>
  <c r="AK16" i="43"/>
  <c r="AL16" i="43"/>
  <c r="AK14" i="43"/>
  <c r="AL14" i="43"/>
  <c r="AK12" i="43"/>
  <c r="AL12" i="43"/>
  <c r="AK13" i="43"/>
  <c r="AL13" i="43"/>
  <c r="AN16" i="43"/>
  <c r="AO16" i="43"/>
  <c r="AN18" i="43"/>
  <c r="AO18" i="43"/>
  <c r="AL19" i="43"/>
  <c r="AN12" i="43"/>
  <c r="AO12" i="43"/>
  <c r="AN15" i="43"/>
  <c r="AO15" i="43"/>
  <c r="AN13" i="43"/>
  <c r="AO13" i="43"/>
  <c r="AN14" i="43"/>
  <c r="AO14" i="43"/>
  <c r="AN17" i="43"/>
  <c r="AO17" i="43"/>
  <c r="AP16" i="43"/>
  <c r="AQ16" i="43"/>
  <c r="AP13" i="43"/>
  <c r="AQ13" i="43"/>
  <c r="AP18" i="43"/>
  <c r="AQ18" i="43"/>
  <c r="AP14" i="43"/>
  <c r="AQ14" i="43"/>
  <c r="AP17" i="43"/>
  <c r="AQ17" i="43"/>
  <c r="AP15" i="43"/>
  <c r="AQ15" i="43"/>
  <c r="AP12" i="43"/>
  <c r="AQ12" i="43"/>
  <c r="AS14" i="43"/>
  <c r="AT14" i="43"/>
  <c r="AS18" i="43"/>
  <c r="AT18" i="43"/>
  <c r="AS15" i="43"/>
  <c r="AT15" i="43"/>
  <c r="AS13" i="43"/>
  <c r="AT13" i="43"/>
  <c r="AS12" i="43"/>
  <c r="AT12" i="43"/>
  <c r="AQ19" i="43"/>
  <c r="AS17" i="43"/>
  <c r="AT17" i="43"/>
  <c r="AS16" i="43"/>
  <c r="AT16" i="43"/>
  <c r="AU12" i="43"/>
  <c r="E12" i="43"/>
  <c r="AU14" i="43"/>
  <c r="AU15" i="43"/>
  <c r="AU17" i="43"/>
  <c r="AU16" i="43"/>
  <c r="AU13" i="43"/>
  <c r="AU18" i="43"/>
  <c r="E17" i="43"/>
  <c r="E18" i="43"/>
  <c r="E15" i="43"/>
  <c r="E13" i="43"/>
  <c r="E14" i="43"/>
  <c r="E16" i="43"/>
  <c r="E19" i="43"/>
  <c r="F6" i="43"/>
  <c r="F7" i="43"/>
  <c r="H18" i="43"/>
  <c r="F16" i="43"/>
  <c r="H16" i="43"/>
  <c r="I16" i="43"/>
  <c r="I18" i="43"/>
  <c r="H17" i="43"/>
  <c r="I28" i="86"/>
  <c r="M28" i="86"/>
  <c r="F17" i="43"/>
  <c r="I17" i="43"/>
  <c r="F18" i="43"/>
  <c r="I29" i="86"/>
  <c r="H14" i="43"/>
  <c r="I27" i="86"/>
  <c r="M27" i="86"/>
  <c r="I26" i="86"/>
  <c r="F26" i="86"/>
  <c r="O12" i="86"/>
  <c r="I15" i="43"/>
  <c r="H15" i="43"/>
  <c r="F15" i="43"/>
  <c r="F14" i="43"/>
  <c r="I25" i="86"/>
  <c r="I14" i="43"/>
  <c r="F12" i="43"/>
  <c r="H12" i="43"/>
  <c r="I22" i="86"/>
  <c r="F22" i="86"/>
  <c r="O8" i="86"/>
  <c r="I12" i="43"/>
  <c r="J25" i="86"/>
  <c r="F25" i="86"/>
  <c r="O11" i="86"/>
  <c r="J18" i="43"/>
  <c r="J28" i="86"/>
  <c r="J16" i="43"/>
  <c r="J14" i="43"/>
  <c r="F28" i="86"/>
  <c r="J17" i="43"/>
  <c r="G28" i="86"/>
  <c r="J29" i="86"/>
  <c r="F29" i="86"/>
  <c r="O15" i="86"/>
  <c r="M29" i="86"/>
  <c r="J26" i="86"/>
  <c r="J27" i="86"/>
  <c r="F27" i="86"/>
  <c r="M26" i="86"/>
  <c r="J15" i="43"/>
  <c r="L12" i="86"/>
  <c r="G26" i="86"/>
  <c r="I24" i="86"/>
  <c r="J24" i="86"/>
  <c r="M25" i="86"/>
  <c r="I23" i="86"/>
  <c r="J12" i="43"/>
  <c r="J22" i="86"/>
  <c r="M22" i="86"/>
  <c r="G16" i="43"/>
  <c r="K16" i="43"/>
  <c r="I13" i="43"/>
  <c r="F13" i="43"/>
  <c r="F19" i="43"/>
  <c r="H13" i="43"/>
  <c r="I19" i="43"/>
  <c r="L13" i="86"/>
  <c r="O13" i="86"/>
  <c r="L14" i="86"/>
  <c r="P14" i="86"/>
  <c r="O14" i="86"/>
  <c r="G14" i="43"/>
  <c r="K14" i="43"/>
  <c r="G18" i="43"/>
  <c r="K18" i="43"/>
  <c r="F24" i="86"/>
  <c r="G24" i="86"/>
  <c r="L11" i="86"/>
  <c r="G17" i="43"/>
  <c r="K17" i="43"/>
  <c r="O10" i="86"/>
  <c r="M14" i="86"/>
  <c r="L15" i="86"/>
  <c r="G29" i="86"/>
  <c r="G27" i="86"/>
  <c r="P13" i="86"/>
  <c r="M13" i="86"/>
  <c r="G15" i="43"/>
  <c r="K15" i="43"/>
  <c r="M24" i="86"/>
  <c r="P12" i="86"/>
  <c r="M12" i="86"/>
  <c r="G25" i="86"/>
  <c r="F23" i="86"/>
  <c r="J23" i="86"/>
  <c r="G12" i="43"/>
  <c r="K12" i="43"/>
  <c r="G22" i="86"/>
  <c r="L8" i="86"/>
  <c r="M23" i="86"/>
  <c r="I21" i="86"/>
  <c r="J13" i="43"/>
  <c r="J19" i="43"/>
  <c r="H19" i="43"/>
  <c r="L10" i="86"/>
  <c r="P10" i="86"/>
  <c r="G23" i="86"/>
  <c r="O9" i="86"/>
  <c r="O7" i="86"/>
  <c r="O16" i="86"/>
  <c r="J21" i="86"/>
  <c r="I20" i="86"/>
  <c r="J20" i="86"/>
  <c r="K6" i="43"/>
  <c r="P11" i="86"/>
  <c r="R10" i="86"/>
  <c r="M11" i="86"/>
  <c r="M15" i="86"/>
  <c r="R15" i="86"/>
  <c r="P15" i="86"/>
  <c r="L9" i="86"/>
  <c r="M9" i="86"/>
  <c r="M10" i="86"/>
  <c r="M8" i="86"/>
  <c r="P8" i="86"/>
  <c r="M21" i="86"/>
  <c r="F21" i="86"/>
  <c r="F20" i="86"/>
  <c r="G6" i="43"/>
  <c r="G7" i="43"/>
  <c r="G13" i="43"/>
  <c r="K13" i="43"/>
  <c r="K19" i="43"/>
  <c r="O6" i="86"/>
  <c r="O17" i="86"/>
  <c r="P9" i="86"/>
  <c r="G21" i="86"/>
  <c r="R7" i="86"/>
  <c r="L7" i="86"/>
  <c r="L6" i="86"/>
  <c r="M20" i="86"/>
  <c r="I31" i="86"/>
  <c r="G19" i="43"/>
  <c r="K8" i="43"/>
  <c r="K9" i="43"/>
  <c r="M7" i="86"/>
  <c r="P7" i="86"/>
  <c r="M31" i="86"/>
  <c r="J31" i="86"/>
  <c r="F31" i="86"/>
  <c r="G31" i="86"/>
  <c r="G20" i="86"/>
  <c r="L16" i="86"/>
  <c r="R16" i="86"/>
  <c r="P16" i="86"/>
  <c r="M16" i="86"/>
  <c r="M6" i="86"/>
  <c r="P6" i="86"/>
  <c r="L17" i="86"/>
  <c r="R17" i="86"/>
  <c r="R34" i="86"/>
  <c r="R35" i="86"/>
  <c r="M17" i="86"/>
  <c r="P17" i="86"/>
  <c r="F44" i="86"/>
  <c r="S38" i="86"/>
  <c r="S37" i="86"/>
  <c r="F45" i="86"/>
  <c r="R36" i="86"/>
  <c r="F48" i="86"/>
  <c r="F46" i="86"/>
  <c r="S34" i="86"/>
  <c r="U34" i="86"/>
  <c r="F42" i="86"/>
  <c r="U35" i="86"/>
  <c r="S35" i="86"/>
  <c r="U36" i="86"/>
  <c r="R39" i="86"/>
  <c r="S36" i="86"/>
  <c r="U39" i="86"/>
  <c r="S39" i="8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KILGA, Stefan</author>
  </authors>
  <commentList>
    <comment ref="H42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Förderfähig sind Übernachtungen bis max. € 105,00 für 2024 bzw. max. € 119,00 für 2025.</t>
        </r>
      </text>
    </comment>
  </commentList>
</comments>
</file>

<file path=xl/sharedStrings.xml><?xml version="1.0" encoding="utf-8"?>
<sst xmlns="http://schemas.openxmlformats.org/spreadsheetml/2006/main" count="243" uniqueCount="208">
  <si>
    <t>Unteraufträge</t>
  </si>
  <si>
    <t>Verwendungszweck</t>
  </si>
  <si>
    <t>Kosten sind nicht mit Originalunterlagen belegt</t>
  </si>
  <si>
    <t>Kosten sind nicht identifizierbar und verifizierbar im Buchhaltungssystem des Fördernehmers</t>
  </si>
  <si>
    <t>Ein fehlerhafter Betrag wurde im Abrechnungsdokument angesetzt</t>
  </si>
  <si>
    <t>Kosten sind außerhalb der Projektlaufzeit entstanden</t>
  </si>
  <si>
    <t>Fördernehmer/Projektpartner ist vorsteuerabzugsberechtigt und die USt stellt daher keine förderfähigen Kosten dar</t>
  </si>
  <si>
    <t xml:space="preserve">Fehlerhafte Fremdwährungsumrechnung </t>
  </si>
  <si>
    <t>Berechnung der Personalkosten erfolgte nicht lt AMIF Sonderrichtlinie</t>
  </si>
  <si>
    <t>Immobilien</t>
  </si>
  <si>
    <t>Reisekosten</t>
  </si>
  <si>
    <t>c) Unteraufträge</t>
  </si>
  <si>
    <t>zu berichten an EK</t>
  </si>
  <si>
    <t>geprüfter Unionsbeitrag</t>
  </si>
  <si>
    <t>davon förderfähig</t>
  </si>
  <si>
    <t>davon nicht förderfähig</t>
  </si>
  <si>
    <t>Fehlerquote EK</t>
  </si>
  <si>
    <t>Stichprobenparameter</t>
  </si>
  <si>
    <t>Min.</t>
  </si>
  <si>
    <r>
      <t xml:space="preserve">SOLL
</t>
    </r>
    <r>
      <rPr>
        <sz val="8"/>
        <color theme="0"/>
        <rFont val="Arial"/>
        <family val="2"/>
      </rPr>
      <t>(Ist-Ausgaben)</t>
    </r>
  </si>
  <si>
    <r>
      <t xml:space="preserve">SOLL
</t>
    </r>
    <r>
      <rPr>
        <sz val="8"/>
        <color theme="0"/>
        <rFont val="Arial"/>
        <family val="2"/>
      </rPr>
      <t>(Berechnung)</t>
    </r>
  </si>
  <si>
    <t>IST</t>
  </si>
  <si>
    <t>Kontrollierte Belege</t>
  </si>
  <si>
    <t>Kontrollierter Anteil</t>
  </si>
  <si>
    <t>Budget</t>
  </si>
  <si>
    <t>Anteil an Gesamt-budget</t>
  </si>
  <si>
    <t>IST-Ausgaben</t>
  </si>
  <si>
    <t>Anteil an gesamten direkten Kosten</t>
  </si>
  <si>
    <t>Zu
prüfende Belege V1</t>
  </si>
  <si>
    <t>Beleg-
über-
schuss</t>
  </si>
  <si>
    <t>IST-Aus-
gaben Belegüber-schuss</t>
  </si>
  <si>
    <t>Zu
prüfende Belege V2</t>
  </si>
  <si>
    <t>Zu
prüfende Belege V3</t>
  </si>
  <si>
    <t>Zu
prüfende Belege V4</t>
  </si>
  <si>
    <t>Zu
prüfende Belege V5</t>
  </si>
  <si>
    <t>Zu
prüfende Belege</t>
  </si>
  <si>
    <t>Direkte Kosten</t>
  </si>
  <si>
    <t>a) Personalkosten</t>
  </si>
  <si>
    <t>Angestellte</t>
  </si>
  <si>
    <t>Nicht-Angestellte</t>
  </si>
  <si>
    <t>b) Sachkosten</t>
  </si>
  <si>
    <t>Zielgruppenspezifische Ausgaben</t>
  </si>
  <si>
    <t>Sonstige Projektspezifische Ausgaben</t>
  </si>
  <si>
    <t>Indirekte Kosten</t>
  </si>
  <si>
    <t>Anteil an Personalkosten:</t>
  </si>
  <si>
    <t>Budget
lt. Vertrag</t>
  </si>
  <si>
    <t>%-Anteil</t>
  </si>
  <si>
    <t>Budget-ausschöpfung</t>
  </si>
  <si>
    <t>a.1) Angestellte</t>
  </si>
  <si>
    <t>a.2) Nicht-Angestellte</t>
  </si>
  <si>
    <t>b.1) Immobilien</t>
  </si>
  <si>
    <t>b.2) Reisekosten</t>
  </si>
  <si>
    <t>b.3) Zielgruppenspezifische Ausgaben</t>
  </si>
  <si>
    <t>b.4) Sonstige Projektspezifische Ausgaben</t>
  </si>
  <si>
    <t>AUSGABEN GESAMT</t>
  </si>
  <si>
    <t>Projekteinnahmen</t>
  </si>
  <si>
    <t>a) Beitrag des AMIF</t>
  </si>
  <si>
    <r>
      <t xml:space="preserve">c) Beitrag des Projektträgers und des/der Projektpartner </t>
    </r>
    <r>
      <rPr>
        <sz val="8"/>
        <rFont val="Arial"/>
        <family val="2"/>
      </rPr>
      <t>(Eigenmittel)</t>
    </r>
  </si>
  <si>
    <t>d) Beitrag anderer Organisationen</t>
  </si>
  <si>
    <t>EINNAHMEN GESAMT</t>
  </si>
  <si>
    <t>Einnahmen AMIF und BM.I/BMEIA</t>
  </si>
  <si>
    <t>AMIF-Beitrag</t>
  </si>
  <si>
    <t>75% der gesamten förderfähigen Kosten</t>
  </si>
  <si>
    <t>unter Beachtung des Gewinnverbots</t>
  </si>
  <si>
    <t>BM.I/BMEIA-Beitrag</t>
  </si>
  <si>
    <t>Differenzbetrag</t>
  </si>
  <si>
    <t>Spalte6</t>
  </si>
  <si>
    <t>Spalte7</t>
  </si>
  <si>
    <t>Spalte8</t>
  </si>
  <si>
    <t>Ausgabenpositionen mit Belegen</t>
  </si>
  <si>
    <t>Spalte72</t>
  </si>
  <si>
    <t>Spalte82</t>
  </si>
  <si>
    <t>Spalte83</t>
  </si>
  <si>
    <t>Spalte84</t>
  </si>
  <si>
    <t>Spalte85</t>
  </si>
  <si>
    <t>Anteil 1</t>
  </si>
  <si>
    <t>Anteil 2</t>
  </si>
  <si>
    <t>Anteil 3</t>
  </si>
  <si>
    <t>Anteil 4</t>
  </si>
  <si>
    <t>Anteil 5</t>
  </si>
  <si>
    <t>Anteil 6</t>
  </si>
  <si>
    <t>Rundungsdifferenz</t>
  </si>
  <si>
    <t>Gründe für Differenz</t>
  </si>
  <si>
    <t>Nachweispflichten lt. SRL nicht erfüllt</t>
  </si>
  <si>
    <t>Kosten entsprechen nicht dem Grundsatz der Sparsamkeit, Wirtschaftlichkeit und Zweckmäßigkeit</t>
  </si>
  <si>
    <t>Die Kosten waren für die Umsetzung des Projekts nicht unbedingt notwendig</t>
  </si>
  <si>
    <t>Es wurden keine Vergleichsangebote eingeholt</t>
  </si>
  <si>
    <t>Berechnung des Aliquotierungsschlüssels kann nicht nachvollzogen werden</t>
  </si>
  <si>
    <t>Berechnung der Reisekosten erfolgte nicht lt. AMIF Sonderrichtlinie</t>
  </si>
  <si>
    <t>Kosten wurden in der falschen Kostenkategorie abgerechnet</t>
  </si>
  <si>
    <t>nicht geprüfte Ausgaben</t>
  </si>
  <si>
    <t>geprüfte Ausgaben</t>
  </si>
  <si>
    <t>Fehler-quote</t>
  </si>
  <si>
    <t>Anteil an IST-Aus-gaben</t>
  </si>
  <si>
    <t>Projektausgaben - Zusammenfassung</t>
  </si>
  <si>
    <t>Projektausgaben - Prüfdetails</t>
  </si>
  <si>
    <t>Anzahl der
eingereichten Belege</t>
  </si>
  <si>
    <t>Monat/Jahr</t>
  </si>
  <si>
    <t>Bundesland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</si>
  <si>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</si>
  <si>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</si>
  <si>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</si>
  <si>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</si>
  <si>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</si>
  <si>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</si>
  <si>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</si>
  <si>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</si>
  <si>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</si>
  <si>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Pos. und lfd. Nr. des Belegs</t>
  </si>
  <si>
    <t>Anmerkung</t>
  </si>
  <si>
    <t>Reisebericht für Projektpersonal</t>
  </si>
  <si>
    <t>Reiseroute</t>
  </si>
  <si>
    <t>Beschreibung zum Zweck der Reise (Projektrelevanz)</t>
  </si>
  <si>
    <r>
      <t xml:space="preserve">von Datum, Uhrzeit
</t>
    </r>
    <r>
      <rPr>
        <b/>
        <sz val="8"/>
        <color theme="1"/>
        <rFont val="Arial"/>
        <family val="2"/>
      </rPr>
      <t>(TT.MM.JJJJ hh:mm)</t>
    </r>
  </si>
  <si>
    <r>
      <t xml:space="preserve">bis Datum, Uhrzeit
</t>
    </r>
    <r>
      <rPr>
        <b/>
        <sz val="8"/>
        <color theme="1"/>
        <rFont val="Arial"/>
        <family val="2"/>
      </rPr>
      <t>(TT.MM.JJJJ hh:mm)</t>
    </r>
  </si>
  <si>
    <t>Dauer</t>
  </si>
  <si>
    <t>Verpflegungskosten - Diäten</t>
  </si>
  <si>
    <r>
      <t xml:space="preserve">von Datum, Uhrzeit
</t>
    </r>
    <r>
      <rPr>
        <b/>
        <sz val="8"/>
        <rFont val="Arial"/>
        <family val="2"/>
      </rPr>
      <t>(TT.MM.JJJJ hh:mm)</t>
    </r>
  </si>
  <si>
    <r>
      <t xml:space="preserve">bis Datum, Uhrzeit
</t>
    </r>
    <r>
      <rPr>
        <b/>
        <sz val="8"/>
        <rFont val="Arial"/>
        <family val="2"/>
      </rPr>
      <t>(TT.MM.JJJJ hh:mm)</t>
    </r>
  </si>
  <si>
    <t>Anzahl Tagessätze</t>
  </si>
  <si>
    <t>Höhe Tagessatz</t>
  </si>
  <si>
    <t>Verpflegung gesamt</t>
  </si>
  <si>
    <t>Summe</t>
  </si>
  <si>
    <t>Verpflegungskosten - IST-Ausgaben</t>
  </si>
  <si>
    <t>Datum</t>
  </si>
  <si>
    <t>Fahrtkosten - KM-Geld</t>
  </si>
  <si>
    <t>Abfahrtsort</t>
  </si>
  <si>
    <t>Zielort</t>
  </si>
  <si>
    <t>KM-Anzahl</t>
  </si>
  <si>
    <t>Anzahl Mitfahrer/
innen</t>
  </si>
  <si>
    <t>€ pro KM</t>
  </si>
  <si>
    <t>KM-Geld gesamt</t>
  </si>
  <si>
    <t>Fahrtkosten - Öffentliche Verkehrsmittel</t>
  </si>
  <si>
    <t>Verkehrsmittel/Bezeichnung</t>
  </si>
  <si>
    <t>Betrag</t>
  </si>
  <si>
    <t>Übernachtung</t>
  </si>
  <si>
    <t>Name der Unterkunft</t>
  </si>
  <si>
    <t>von Datum</t>
  </si>
  <si>
    <t>bis Datum</t>
  </si>
  <si>
    <t>Verpflegung</t>
  </si>
  <si>
    <t>Anzahl Über-nachtungen</t>
  </si>
  <si>
    <t>keine</t>
  </si>
  <si>
    <t>Frühstück</t>
  </si>
  <si>
    <t>Gesamtsumme</t>
  </si>
  <si>
    <t>Einnahmenkategorien</t>
  </si>
  <si>
    <t>%-Satz</t>
  </si>
  <si>
    <t>Kosten entsprechen nicht dem Realkostenprinzip</t>
  </si>
  <si>
    <t>Kosten beziehen sich auf eine Person, die auf der Teilnehmerliste nicht angeführt ist</t>
  </si>
  <si>
    <t>Kosten beziehen sich auf eine Person, die nicht der AMIF-Zielgruppe entspricht</t>
  </si>
  <si>
    <t>Verstoß gegen folgende Rechtsbasis</t>
  </si>
  <si>
    <t>AMIF SRL VI.1.2 Grundprinzipien der Förderfähigkeit von Projektausgaben</t>
  </si>
  <si>
    <t>AMIF SRL VII.3.1 Auflagen und Bedingungen e)</t>
  </si>
  <si>
    <t>AMIF SRL VI.3 Allgemeines zur Projektabrechnung 6.</t>
  </si>
  <si>
    <t>AMIF SRL VI.2.3 Nicht förderfähige Ausgaben (bei PP auch VI.1.3 Projektpartner)</t>
  </si>
  <si>
    <t>AMIF SRL VI.2.2.1.2 Sachkosten Zielgruppenspezifische Ausgaben (2)</t>
  </si>
  <si>
    <t>AMIF SRL VI.1.1 Grundsatz der Sparsamkeit, Wirtschaftlichkeit und Zweckmäßigkeit</t>
  </si>
  <si>
    <t>AMIF SRL VI.3 Allgemeines zur Projektabrechnung 2.</t>
  </si>
  <si>
    <t>AMIF SRL VI.3 Allgemeines zur Projektabrechnung 3.</t>
  </si>
  <si>
    <t xml:space="preserve">AMIF SRL VII.3.3 Berichtspflichten für Fördernehmer </t>
  </si>
  <si>
    <t>AMIF SRL VI.2.2 Ausgaben; Besondere Bestimmungen zur Förderfähigkeit</t>
  </si>
  <si>
    <t>AMIF SRL VIII. Kontrolle, Auszahlung und Evaluierung</t>
  </si>
  <si>
    <t>AMIF SRL VI.3 Allgemeines zur Projektabrechnung 5.</t>
  </si>
  <si>
    <t>erhaltene Einnahmen lt. PT</t>
  </si>
  <si>
    <t>zusätzlich geprüfte Belege</t>
  </si>
  <si>
    <t>geprüfte Belege Zufallsstichprobe</t>
  </si>
  <si>
    <t>fehlerhafte Belege zusätzlich</t>
  </si>
  <si>
    <t>fehlerhafte Belege Zufallsstichprobe</t>
  </si>
  <si>
    <t>fehlerhafte Belege gesamt</t>
  </si>
  <si>
    <t>geprüfte Belege gesamt</t>
  </si>
  <si>
    <t>AMIF SRL VI.2.2.1.1 Personalkosten</t>
  </si>
  <si>
    <t>AMIF SRL VI.2.2.1.2 Sachkosten - Reisekosten</t>
  </si>
  <si>
    <t>AMIF SRL VI.2.2.1.2 Sachkosten - Immobilien</t>
  </si>
  <si>
    <t>DurchführungsVO_über Kontrollen der ZB_COM_2015_840_DE; Artikel 1</t>
  </si>
  <si>
    <t>Beitrag des AMIF laut Vertrag</t>
  </si>
  <si>
    <t>e) Sonstige Einnahmen des Projekts, Projekterlöse</t>
  </si>
  <si>
    <t>Anmerkungen zu den Einnahmen</t>
  </si>
  <si>
    <t>Zu
prüfende Belege V6</t>
  </si>
  <si>
    <t>Name Mitarbeiter/in</t>
  </si>
  <si>
    <t>Funktion Mitfahrer/innen</t>
  </si>
  <si>
    <t>Adresse Abfahrtsort</t>
  </si>
  <si>
    <t>Adresse Zielort</t>
  </si>
  <si>
    <r>
      <t xml:space="preserve">Stichprobenziehung und Fehlerquote
</t>
    </r>
    <r>
      <rPr>
        <sz val="10"/>
        <rFont val="Arial"/>
        <family val="2"/>
      </rPr>
      <t>Asyl-, Migrations- und Integrationsfonds 2017</t>
    </r>
  </si>
  <si>
    <t>IST-Aus-
gaben Belegüber-schuss2</t>
  </si>
  <si>
    <t>IST-Aus-
gaben Belegüber-schuss3</t>
  </si>
  <si>
    <t>IST-Aus-
gaben Belegüber-schuss4</t>
  </si>
  <si>
    <t>IST-Aus-
gaben Belegüber-schuss5</t>
  </si>
  <si>
    <t>IST-Aus-
gaben Belegüber-schuss6</t>
  </si>
  <si>
    <t>Beleg-
über-
schuss2</t>
  </si>
  <si>
    <t>Beleg-
über-
schuss3</t>
  </si>
  <si>
    <t>Beleg-
über-
schuss4</t>
  </si>
  <si>
    <t>Beleg-
über-
schuss5</t>
  </si>
  <si>
    <t>Beleg-
über-
schuss6</t>
  </si>
  <si>
    <t>erhaltene Einnahmen nach Prüfung PB</t>
  </si>
  <si>
    <t>Anmerkung PB</t>
  </si>
  <si>
    <r>
      <t xml:space="preserve">Berechnung finale Finanzierung lt.
</t>
    </r>
    <r>
      <rPr>
        <b/>
        <sz val="10"/>
        <color theme="1"/>
        <rFont val="Arial"/>
        <family val="2"/>
      </rPr>
      <t>Fördervertrag</t>
    </r>
  </si>
  <si>
    <t>förderfähige Ausgaben gesamt lt. PB</t>
  </si>
  <si>
    <t>förderfähige geprüfte Ausgaben lt. PB</t>
  </si>
  <si>
    <t>Anerkennungs-quote</t>
  </si>
  <si>
    <t>Anerken-nungs-quote</t>
  </si>
  <si>
    <t>förderfähige Ausgaben gesamt lt. ZB</t>
  </si>
  <si>
    <t>förderfähige geprüfte Ausgaben lt. ZB</t>
  </si>
  <si>
    <t>erhaltene Einnahmen nach Prüfung ZB</t>
  </si>
  <si>
    <t>Finale Finanzierung nach 2nd Level Kontrolle</t>
  </si>
  <si>
    <t>Offene Auszahlungen/
Rückforderungen nach 2nd Level Kontrolle</t>
  </si>
  <si>
    <r>
      <rPr>
        <b/>
        <sz val="16"/>
        <rFont val="Arial"/>
        <family val="2"/>
      </rPr>
      <t>Abrechnung Overview -
2nd Level Kontrolle</t>
    </r>
    <r>
      <rPr>
        <sz val="10"/>
        <rFont val="Arial"/>
        <family val="2"/>
      </rPr>
      <t xml:space="preserve">
Asyl-, Migrations- und Integrationsfonds 2020</t>
    </r>
  </si>
  <si>
    <t>c) Beitrag des Projektträgers und des/der Projektpartner (Eigenmittel)</t>
  </si>
  <si>
    <t>b) Beitrag des BM.I/BKA</t>
  </si>
  <si>
    <t>Beitrag des BM.I/BKA laut Vertrag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</si>
</sst>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_F_B_-;\-* #,##0.00\ _F_B_-;_-* &quot;-&quot;??\ _F_B_-;_-@_-"/>
    <numFmt numFmtId="165" formatCode="mm\/yyyy"/>
    <numFmt numFmtId="166" formatCode="dd/mm/yyyy\,\ hh:mm"/>
    <numFmt numFmtId="167" formatCode="dd:hh:mm"/>
  </numFmts>
  <fonts count="46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theme="1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u/>
      <sz val="10"/>
      <color indexed="36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4" tint="-0.499984740745262"/>
      <name val="Arial"/>
      <family val="2"/>
    </font>
    <font>
      <b/>
      <sz val="16"/>
      <name val="Arial"/>
      <family val="2"/>
    </font>
    <font>
      <b/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sz val="8"/>
      <color theme="0" tint="-0.1499984740745262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9"/>
      <color rgb="FF2D525D"/>
      <name val="Arial"/>
      <family val="2"/>
    </font>
    <font>
      <b/>
      <sz val="9"/>
      <color indexed="81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2D525D"/>
        <bgColor indexed="64"/>
      </patternFill>
    </fill>
    <fill>
      <patternFill patternType="solid">
        <fgColor rgb="FFE0EC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CFF"/>
        <bgColor indexed="64"/>
      </patternFill>
    </fill>
    <fill>
      <patternFill patternType="solid">
        <fgColor rgb="FF003870"/>
        <bgColor indexed="64"/>
      </patternFill>
    </fill>
  </fills>
  <borders count="3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144">
    <xf numFmtId="0" fontId="0" fillId="0" borderId="0"/>
    <xf numFmtId="0" fontId="5" fillId="0" borderId="0"/>
    <xf numFmtId="44" fontId="5" fillId="0" borderId="0" applyFont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" fillId="0" borderId="0"/>
    <xf numFmtId="0" fontId="5" fillId="0" borderId="0"/>
    <xf numFmtId="0" fontId="12" fillId="0" borderId="0"/>
    <xf numFmtId="44" fontId="12" fillId="0" borderId="0" applyFont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5" fillId="21" borderId="1" applyNumberFormat="0" applyFont="0" applyAlignment="0" applyProtection="0"/>
    <xf numFmtId="0" fontId="13" fillId="4" borderId="0" applyNumberFormat="0" applyBorder="0" applyAlignment="0" applyProtection="0"/>
    <xf numFmtId="0" fontId="14" fillId="22" borderId="2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5" borderId="0" applyNumberFormat="0" applyBorder="0" applyAlignment="0" applyProtection="0"/>
    <xf numFmtId="0" fontId="14" fillId="22" borderId="2" applyNumberFormat="0" applyAlignment="0" applyProtection="0"/>
    <xf numFmtId="0" fontId="17" fillId="23" borderId="3" applyNumberFormat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2" applyNumberFormat="0" applyAlignment="0" applyProtection="0"/>
    <xf numFmtId="0" fontId="22" fillId="8" borderId="2" applyNumberFormat="0" applyAlignment="0" applyProtection="0"/>
    <xf numFmtId="0" fontId="17" fillId="23" borderId="3" applyNumberFormat="0" applyAlignment="0" applyProtection="0"/>
    <xf numFmtId="0" fontId="23" fillId="0" borderId="7" applyNumberFormat="0" applyFill="0" applyAlignment="0" applyProtection="0"/>
    <xf numFmtId="0" fontId="23" fillId="0" borderId="7" applyNumberFormat="0" applyFill="0" applyAlignment="0" applyProtection="0"/>
    <xf numFmtId="0" fontId="5" fillId="0" borderId="0"/>
    <xf numFmtId="0" fontId="5" fillId="0" borderId="0"/>
    <xf numFmtId="0" fontId="10" fillId="21" borderId="1" applyNumberFormat="0" applyFont="0" applyAlignment="0" applyProtection="0"/>
    <xf numFmtId="0" fontId="24" fillId="22" borderId="8" applyNumberFormat="0" applyAlignment="0" applyProtection="0"/>
    <xf numFmtId="0" fontId="25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4" fillId="22" borderId="8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0"/>
    <xf numFmtId="9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0" fillId="21" borderId="24" applyNumberFormat="0" applyFont="0" applyAlignment="0" applyProtection="0"/>
    <xf numFmtId="0" fontId="17" fillId="23" borderId="26" applyNumberFormat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24" fillId="22" borderId="27" applyNumberFormat="0" applyAlignment="0" applyProtection="0"/>
    <xf numFmtId="0" fontId="22" fillId="8" borderId="25" applyNumberFormat="0" applyAlignment="0" applyProtection="0"/>
    <xf numFmtId="0" fontId="22" fillId="8" borderId="25" applyNumberFormat="0" applyAlignment="0" applyProtection="0"/>
    <xf numFmtId="0" fontId="17" fillId="23" borderId="26" applyNumberFormat="0" applyAlignment="0" applyProtection="0"/>
    <xf numFmtId="0" fontId="14" fillId="22" borderId="25" applyNumberFormat="0" applyAlignment="0" applyProtection="0"/>
    <xf numFmtId="0" fontId="14" fillId="22" borderId="25" applyNumberFormat="0" applyAlignment="0" applyProtection="0"/>
    <xf numFmtId="0" fontId="5" fillId="21" borderId="24" applyNumberFormat="0" applyFont="0" applyAlignment="0" applyProtection="0"/>
    <xf numFmtId="0" fontId="1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28" applyNumberFormat="0" applyFill="0" applyAlignment="0" applyProtection="0"/>
    <xf numFmtId="0" fontId="26" fillId="0" borderId="28" applyNumberFormat="0" applyFill="0" applyAlignment="0" applyProtection="0"/>
    <xf numFmtId="0" fontId="24" fillId="22" borderId="27" applyNumberFormat="0" applyAlignment="0" applyProtection="0"/>
  </cellStyleXfs>
  <cellXfs count="200">
    <xf numFmtId="0" fontId="0" fillId="0" borderId="0" xfId="0"/>
    <xf numFmtId="44" fontId="5" fillId="0" borderId="0" xfId="2" applyFont="1" applyFill="1" applyBorder="1" applyAlignment="1" applyProtection="1">
      <alignment vertical="center" wrapText="1"/>
    </xf>
    <xf numFmtId="0" fontId="5" fillId="0" borderId="0" xfId="1" applyFill="1" applyBorder="1" applyAlignment="1" applyProtection="1">
      <alignment vertical="center" wrapText="1"/>
    </xf>
    <xf numFmtId="10" fontId="5" fillId="0" borderId="0" xfId="23" applyNumberFormat="1" applyFont="1" applyFill="1" applyBorder="1" applyAlignment="1" applyProtection="1">
      <alignment vertical="center" wrapText="1"/>
    </xf>
    <xf numFmtId="0" fontId="31" fillId="0" borderId="0" xfId="1" applyFont="1" applyFill="1" applyBorder="1" applyAlignment="1" applyProtection="1">
      <alignment vertical="center" wrapText="1"/>
    </xf>
    <xf numFmtId="0" fontId="5" fillId="0" borderId="0" xfId="1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vertical="center"/>
    </xf>
    <xf numFmtId="0" fontId="9" fillId="0" borderId="0" xfId="1" applyFont="1" applyFill="1" applyBorder="1" applyAlignment="1" applyProtection="1">
      <alignment vertical="center" wrapText="1"/>
    </xf>
    <xf numFmtId="0" fontId="9" fillId="0" borderId="0" xfId="1" applyFont="1" applyFill="1" applyBorder="1" applyAlignment="1" applyProtection="1">
      <alignment horizontal="right" vertical="center" wrapText="1"/>
    </xf>
    <xf numFmtId="0" fontId="32" fillId="0" borderId="0" xfId="1" applyFont="1" applyFill="1" applyBorder="1" applyAlignment="1" applyProtection="1">
      <alignment horizontal="right" vertical="center" wrapText="1"/>
    </xf>
    <xf numFmtId="44" fontId="5" fillId="0" borderId="0" xfId="1" applyNumberFormat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horizontal="left" vertical="center" wrapText="1"/>
    </xf>
    <xf numFmtId="0" fontId="5" fillId="0" borderId="10" xfId="1" applyFont="1" applyFill="1" applyBorder="1" applyAlignment="1" applyProtection="1">
      <alignment vertical="center" wrapText="1"/>
    </xf>
    <xf numFmtId="9" fontId="5" fillId="0" borderId="10" xfId="1" applyNumberFormat="1" applyFont="1" applyFill="1" applyBorder="1" applyAlignment="1" applyProtection="1">
      <alignment vertical="center" wrapText="1"/>
    </xf>
    <xf numFmtId="0" fontId="31" fillId="2" borderId="11" xfId="1" applyFont="1" applyFill="1" applyBorder="1" applyAlignment="1" applyProtection="1">
      <alignment vertical="center"/>
    </xf>
    <xf numFmtId="9" fontId="5" fillId="0" borderId="0" xfId="23" applyFont="1" applyFill="1" applyBorder="1" applyAlignment="1" applyProtection="1">
      <alignment vertical="center" wrapText="1"/>
    </xf>
    <xf numFmtId="0" fontId="5" fillId="2" borderId="11" xfId="1" applyFont="1" applyFill="1" applyBorder="1" applyAlignment="1" applyProtection="1">
      <alignment vertical="center"/>
    </xf>
    <xf numFmtId="0" fontId="5" fillId="0" borderId="0" xfId="1" applyFill="1" applyAlignment="1" applyProtection="1">
      <alignment vertical="center" wrapText="1"/>
    </xf>
    <xf numFmtId="0" fontId="31" fillId="0" borderId="0" xfId="1" applyFont="1" applyFill="1" applyAlignment="1" applyProtection="1">
      <alignment vertical="center" wrapText="1"/>
    </xf>
    <xf numFmtId="0" fontId="5" fillId="0" borderId="0" xfId="1" applyFont="1" applyFill="1" applyAlignment="1" applyProtection="1">
      <alignment vertical="center" wrapText="1"/>
    </xf>
    <xf numFmtId="0" fontId="36" fillId="0" borderId="0" xfId="1" applyFont="1" applyFill="1" applyAlignment="1" applyProtection="1">
      <alignment vertical="center" wrapText="1"/>
    </xf>
    <xf numFmtId="0" fontId="37" fillId="0" borderId="0" xfId="1" applyFont="1" applyFill="1" applyAlignment="1" applyProtection="1">
      <alignment vertical="center" wrapText="1"/>
    </xf>
    <xf numFmtId="0" fontId="28" fillId="0" borderId="0" xfId="1" applyFont="1" applyFill="1" applyAlignment="1" applyProtection="1">
      <alignment vertical="center" wrapText="1"/>
    </xf>
    <xf numFmtId="0" fontId="35" fillId="0" borderId="0" xfId="1" applyFont="1" applyFill="1" applyBorder="1" applyAlignment="1" applyProtection="1">
      <alignment vertical="center"/>
    </xf>
    <xf numFmtId="10" fontId="31" fillId="0" borderId="0" xfId="1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4" fontId="5" fillId="0" borderId="0" xfId="0" applyNumberFormat="1" applyFont="1" applyFill="1" applyBorder="1" applyAlignment="1" applyProtection="1">
      <alignment vertical="center" wrapText="1"/>
    </xf>
    <xf numFmtId="9" fontId="5" fillId="0" borderId="0" xfId="0" applyNumberFormat="1" applyFont="1" applyFill="1" applyBorder="1" applyAlignment="1" applyProtection="1">
      <alignment vertical="center" wrapText="1"/>
    </xf>
    <xf numFmtId="10" fontId="5" fillId="0" borderId="0" xfId="0" applyNumberFormat="1" applyFont="1" applyFill="1" applyBorder="1" applyAlignment="1" applyProtection="1">
      <alignment vertical="center" wrapText="1"/>
    </xf>
    <xf numFmtId="0" fontId="5" fillId="2" borderId="11" xfId="0" applyNumberFormat="1" applyFont="1" applyFill="1" applyBorder="1" applyAlignment="1" applyProtection="1">
      <alignment vertical="center"/>
    </xf>
    <xf numFmtId="0" fontId="30" fillId="0" borderId="0" xfId="1" applyFont="1" applyFill="1" applyBorder="1" applyAlignment="1" applyProtection="1">
      <alignment horizontal="right" vertical="center" wrapText="1"/>
    </xf>
    <xf numFmtId="9" fontId="32" fillId="0" borderId="0" xfId="23" applyFont="1" applyFill="1" applyBorder="1" applyAlignment="1" applyProtection="1">
      <alignment vertical="center" wrapText="1"/>
    </xf>
    <xf numFmtId="9" fontId="31" fillId="0" borderId="0" xfId="23" applyFont="1" applyFill="1" applyBorder="1" applyAlignment="1" applyProtection="1">
      <alignment vertical="center" wrapText="1"/>
    </xf>
    <xf numFmtId="44" fontId="31" fillId="0" borderId="10" xfId="1" applyNumberFormat="1" applyFont="1" applyFill="1" applyBorder="1" applyAlignment="1" applyProtection="1">
      <alignment vertical="center" wrapText="1"/>
      <protection locked="0"/>
    </xf>
    <xf numFmtId="44" fontId="5" fillId="0" borderId="10" xfId="1" applyNumberFormat="1" applyFill="1" applyBorder="1" applyAlignment="1" applyProtection="1">
      <alignment vertical="center" wrapText="1"/>
      <protection locked="0"/>
    </xf>
    <xf numFmtId="44" fontId="9" fillId="0" borderId="10" xfId="1" applyNumberFormat="1" applyFont="1" applyFill="1" applyBorder="1" applyAlignment="1" applyProtection="1">
      <alignment vertical="center" wrapText="1"/>
      <protection locked="0"/>
    </xf>
    <xf numFmtId="44" fontId="5" fillId="0" borderId="0" xfId="1" applyNumberFormat="1" applyFill="1" applyBorder="1" applyAlignment="1" applyProtection="1">
      <alignment vertical="center" wrapText="1"/>
    </xf>
    <xf numFmtId="10" fontId="36" fillId="0" borderId="0" xfId="1" applyNumberFormat="1" applyFont="1" applyFill="1" applyAlignment="1" applyProtection="1">
      <alignment vertical="center" wrapText="1"/>
    </xf>
    <xf numFmtId="0" fontId="28" fillId="0" borderId="0" xfId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vertical="center" wrapText="1"/>
    </xf>
    <xf numFmtId="44" fontId="5" fillId="0" borderId="10" xfId="1" applyNumberFormat="1" applyFill="1" applyBorder="1" applyAlignment="1" applyProtection="1">
      <alignment vertical="center" wrapText="1"/>
    </xf>
    <xf numFmtId="0" fontId="31" fillId="0" borderId="0" xfId="1" applyFont="1" applyFill="1" applyAlignment="1" applyProtection="1">
      <alignment vertical="center"/>
    </xf>
    <xf numFmtId="0" fontId="31" fillId="0" borderId="0" xfId="1" applyFont="1" applyFill="1" applyAlignment="1" applyProtection="1">
      <alignment horizontal="right" vertical="center"/>
    </xf>
    <xf numFmtId="44" fontId="5" fillId="0" borderId="10" xfId="116" applyFont="1" applyFill="1" applyBorder="1" applyAlignment="1">
      <alignment vertical="center" wrapText="1"/>
    </xf>
    <xf numFmtId="0" fontId="31" fillId="0" borderId="0" xfId="1" applyFont="1" applyFill="1" applyBorder="1" applyAlignment="1" applyProtection="1">
      <alignment horizontal="right" vertical="center"/>
    </xf>
    <xf numFmtId="0" fontId="31" fillId="0" borderId="0" xfId="1" applyFont="1" applyFill="1" applyBorder="1" applyAlignment="1" applyProtection="1">
      <alignment horizontal="left" vertical="center"/>
    </xf>
    <xf numFmtId="166" fontId="5" fillId="0" borderId="10" xfId="1" applyNumberFormat="1" applyFill="1" applyBorder="1" applyAlignment="1" applyProtection="1">
      <alignment vertical="center"/>
      <protection locked="0"/>
    </xf>
    <xf numFmtId="44" fontId="5" fillId="0" borderId="12" xfId="2" applyFont="1" applyBorder="1" applyAlignment="1" applyProtection="1">
      <alignment vertical="center" wrapText="1"/>
      <protection locked="0"/>
    </xf>
    <xf numFmtId="14" fontId="5" fillId="0" borderId="10" xfId="1" applyNumberFormat="1" applyFill="1" applyBorder="1" applyAlignment="1" applyProtection="1">
      <alignment vertical="center"/>
      <protection locked="0"/>
    </xf>
    <xf numFmtId="44" fontId="5" fillId="0" borderId="10" xfId="2" applyFont="1" applyFill="1" applyBorder="1" applyAlignment="1" applyProtection="1">
      <alignment vertical="center" wrapText="1"/>
      <protection locked="0"/>
    </xf>
    <xf numFmtId="14" fontId="5" fillId="0" borderId="17" xfId="1" applyNumberFormat="1" applyFill="1" applyBorder="1" applyAlignment="1" applyProtection="1">
      <alignment vertical="center"/>
      <protection locked="0"/>
    </xf>
    <xf numFmtId="44" fontId="5" fillId="0" borderId="17" xfId="2" applyFont="1" applyFill="1" applyBorder="1" applyAlignment="1" applyProtection="1">
      <alignment vertical="center" wrapText="1"/>
      <protection locked="0"/>
    </xf>
    <xf numFmtId="49" fontId="5" fillId="0" borderId="10" xfId="1" applyNumberFormat="1" applyFont="1" applyBorder="1" applyAlignment="1" applyProtection="1">
      <alignment vertical="center" wrapText="1"/>
      <protection locked="0"/>
    </xf>
    <xf numFmtId="49" fontId="5" fillId="0" borderId="17" xfId="1" applyNumberFormat="1" applyFont="1" applyBorder="1" applyAlignment="1" applyProtection="1">
      <alignment vertical="center" wrapText="1"/>
      <protection locked="0"/>
    </xf>
    <xf numFmtId="0" fontId="5" fillId="0" borderId="10" xfId="1" applyNumberFormat="1" applyFont="1" applyBorder="1" applyAlignment="1" applyProtection="1">
      <alignment horizontal="left" vertical="center" wrapText="1"/>
      <protection locked="0"/>
    </xf>
    <xf numFmtId="14" fontId="5" fillId="0" borderId="10" xfId="1" applyNumberFormat="1" applyFont="1" applyBorder="1" applyAlignment="1" applyProtection="1">
      <alignment vertical="center" wrapText="1"/>
      <protection locked="0"/>
    </xf>
    <xf numFmtId="0" fontId="5" fillId="0" borderId="17" xfId="1" applyNumberFormat="1" applyFont="1" applyBorder="1" applyAlignment="1" applyProtection="1">
      <alignment horizontal="left" vertical="center" wrapText="1"/>
      <protection locked="0"/>
    </xf>
    <xf numFmtId="14" fontId="5" fillId="0" borderId="17" xfId="1" applyNumberFormat="1" applyFont="1" applyBorder="1" applyAlignment="1" applyProtection="1">
      <alignment vertical="center" wrapText="1"/>
      <protection locked="0"/>
    </xf>
    <xf numFmtId="165" fontId="2" fillId="0" borderId="10" xfId="117" applyNumberFormat="1" applyFill="1" applyBorder="1" applyAlignment="1" applyProtection="1">
      <alignment vertical="center"/>
    </xf>
    <xf numFmtId="0" fontId="5" fillId="0" borderId="10" xfId="1" applyFont="1" applyFill="1" applyBorder="1" applyAlignment="1">
      <alignment vertical="center" wrapText="1"/>
    </xf>
    <xf numFmtId="10" fontId="0" fillId="0" borderId="10" xfId="118" applyNumberFormat="1" applyFont="1" applyFill="1" applyBorder="1" applyAlignment="1" applyProtection="1">
      <alignment vertical="center"/>
    </xf>
    <xf numFmtId="10" fontId="2" fillId="0" borderId="10" xfId="117" applyNumberFormat="1" applyFill="1" applyBorder="1" applyAlignment="1" applyProtection="1">
      <alignment vertical="center"/>
    </xf>
    <xf numFmtId="0" fontId="2" fillId="0" borderId="0" xfId="117" applyFill="1" applyProtection="1"/>
    <xf numFmtId="0" fontId="2" fillId="0" borderId="0" xfId="117" applyFill="1" applyAlignment="1" applyProtection="1">
      <alignment vertical="center"/>
    </xf>
    <xf numFmtId="0" fontId="5" fillId="0" borderId="0" xfId="117" applyFont="1" applyFill="1" applyProtection="1"/>
    <xf numFmtId="9" fontId="5" fillId="0" borderId="0" xfId="1" applyNumberFormat="1" applyFont="1" applyFill="1" applyBorder="1" applyAlignment="1" applyProtection="1">
      <alignment vertical="center" wrapText="1"/>
    </xf>
    <xf numFmtId="3" fontId="5" fillId="0" borderId="0" xfId="1" applyNumberFormat="1" applyFont="1" applyFill="1" applyBorder="1" applyAlignment="1" applyProtection="1">
      <alignment vertical="center" wrapText="1"/>
    </xf>
    <xf numFmtId="3" fontId="5" fillId="0" borderId="10" xfId="1" applyNumberFormat="1" applyFont="1" applyBorder="1" applyAlignment="1">
      <alignment vertical="center" wrapText="1"/>
    </xf>
    <xf numFmtId="3" fontId="5" fillId="0" borderId="17" xfId="1" applyNumberFormat="1" applyFont="1" applyBorder="1" applyAlignment="1">
      <alignment vertical="center" wrapText="1"/>
    </xf>
    <xf numFmtId="3" fontId="5" fillId="0" borderId="0" xfId="0" applyNumberFormat="1" applyFont="1" applyFill="1" applyBorder="1" applyAlignment="1" applyProtection="1">
      <alignment vertical="center" wrapText="1"/>
    </xf>
    <xf numFmtId="3" fontId="5" fillId="0" borderId="10" xfId="1" applyNumberFormat="1" applyFont="1" applyFill="1" applyBorder="1" applyAlignment="1" applyProtection="1">
      <alignment vertical="center" wrapText="1"/>
    </xf>
    <xf numFmtId="0" fontId="29" fillId="24" borderId="10" xfId="1" applyFont="1" applyFill="1" applyBorder="1" applyAlignment="1" applyProtection="1">
      <alignment horizontal="right" vertical="center" wrapText="1"/>
    </xf>
    <xf numFmtId="0" fontId="30" fillId="0" borderId="10" xfId="1" applyNumberFormat="1" applyFont="1" applyFill="1" applyBorder="1" applyAlignment="1">
      <alignment horizontal="right" vertical="center" wrapText="1"/>
    </xf>
    <xf numFmtId="3" fontId="5" fillId="25" borderId="0" xfId="1" applyNumberFormat="1" applyFont="1" applyFill="1" applyBorder="1" applyAlignment="1" applyProtection="1">
      <alignment vertical="center" wrapText="1"/>
    </xf>
    <xf numFmtId="3" fontId="5" fillId="25" borderId="10" xfId="1" applyNumberFormat="1" applyFont="1" applyFill="1" applyBorder="1" applyAlignment="1">
      <alignment vertical="center" wrapText="1"/>
    </xf>
    <xf numFmtId="3" fontId="5" fillId="25" borderId="17" xfId="1" applyNumberFormat="1" applyFont="1" applyFill="1" applyBorder="1" applyAlignment="1">
      <alignment vertical="center" wrapText="1"/>
    </xf>
    <xf numFmtId="0" fontId="29" fillId="24" borderId="10" xfId="1" applyFont="1" applyFill="1" applyBorder="1" applyAlignment="1" applyProtection="1">
      <alignment vertical="center" wrapText="1"/>
    </xf>
    <xf numFmtId="10" fontId="4" fillId="25" borderId="10" xfId="115" applyNumberFormat="1" applyFont="1" applyFill="1" applyBorder="1" applyAlignment="1">
      <alignment vertical="center" wrapText="1"/>
    </xf>
    <xf numFmtId="0" fontId="4" fillId="25" borderId="10" xfId="1" applyFont="1" applyFill="1" applyBorder="1" applyAlignment="1">
      <alignment horizontal="justify" vertical="center" wrapText="1"/>
    </xf>
    <xf numFmtId="0" fontId="4" fillId="25" borderId="10" xfId="117" applyFont="1" applyFill="1" applyBorder="1" applyAlignment="1" applyProtection="1">
      <alignment horizontal="right" vertical="center"/>
    </xf>
    <xf numFmtId="44" fontId="5" fillId="27" borderId="10" xfId="1" applyNumberFormat="1" applyFont="1" applyFill="1" applyBorder="1" applyAlignment="1" applyProtection="1">
      <alignment vertical="center" wrapText="1"/>
    </xf>
    <xf numFmtId="0" fontId="43" fillId="26" borderId="10" xfId="1" applyFont="1" applyFill="1" applyBorder="1" applyAlignment="1" applyProtection="1">
      <alignment horizontal="right" vertical="center" wrapText="1"/>
    </xf>
    <xf numFmtId="0" fontId="9" fillId="27" borderId="12" xfId="1" applyFont="1" applyFill="1" applyBorder="1" applyAlignment="1" applyProtection="1">
      <alignment vertical="center" wrapText="1"/>
    </xf>
    <xf numFmtId="0" fontId="33" fillId="27" borderId="14" xfId="1" applyFont="1" applyFill="1" applyBorder="1" applyAlignment="1" applyProtection="1">
      <alignment horizontal="right" vertical="center" wrapText="1"/>
    </xf>
    <xf numFmtId="10" fontId="33" fillId="27" borderId="13" xfId="23" applyNumberFormat="1" applyFont="1" applyFill="1" applyBorder="1" applyAlignment="1" applyProtection="1">
      <alignment vertical="center" wrapText="1"/>
    </xf>
    <xf numFmtId="44" fontId="9" fillId="27" borderId="10" xfId="1" applyNumberFormat="1" applyFont="1" applyFill="1" applyBorder="1" applyAlignment="1" applyProtection="1">
      <alignment vertical="center" wrapText="1"/>
    </xf>
    <xf numFmtId="10" fontId="32" fillId="27" borderId="10" xfId="23" applyNumberFormat="1" applyFont="1" applyFill="1" applyBorder="1" applyAlignment="1" applyProtection="1">
      <alignment vertical="center" wrapText="1"/>
    </xf>
    <xf numFmtId="10" fontId="31" fillId="27" borderId="10" xfId="23" applyNumberFormat="1" applyFont="1" applyFill="1" applyBorder="1" applyAlignment="1" applyProtection="1">
      <alignment vertical="center" wrapText="1"/>
    </xf>
    <xf numFmtId="44" fontId="6" fillId="27" borderId="10" xfId="1" applyNumberFormat="1" applyFont="1" applyFill="1" applyBorder="1" applyAlignment="1" applyProtection="1">
      <alignment vertical="center" wrapText="1"/>
    </xf>
    <xf numFmtId="44" fontId="31" fillId="27" borderId="10" xfId="1" applyNumberFormat="1" applyFont="1" applyFill="1" applyBorder="1" applyAlignment="1" applyProtection="1">
      <alignment vertical="center" wrapText="1"/>
    </xf>
    <xf numFmtId="0" fontId="44" fillId="27" borderId="14" xfId="1" applyFont="1" applyFill="1" applyBorder="1" applyAlignment="1" applyProtection="1">
      <alignment horizontal="right" vertical="center" wrapText="1"/>
    </xf>
    <xf numFmtId="10" fontId="44" fillId="27" borderId="13" xfId="23" applyNumberFormat="1" applyFont="1" applyFill="1" applyBorder="1" applyAlignment="1" applyProtection="1">
      <alignment vertical="center" wrapText="1"/>
    </xf>
    <xf numFmtId="44" fontId="4" fillId="27" borderId="10" xfId="1" applyNumberFormat="1" applyFont="1" applyFill="1" applyBorder="1" applyAlignment="1" applyProtection="1">
      <alignment vertical="center" wrapText="1"/>
    </xf>
    <xf numFmtId="44" fontId="5" fillId="27" borderId="10" xfId="1" applyNumberFormat="1" applyFill="1" applyBorder="1" applyAlignment="1" applyProtection="1">
      <alignment vertical="center" wrapText="1"/>
    </xf>
    <xf numFmtId="0" fontId="42" fillId="26" borderId="10" xfId="1" applyFont="1" applyFill="1" applyBorder="1" applyAlignment="1" applyProtection="1">
      <alignment horizontal="right" vertical="center" wrapText="1"/>
    </xf>
    <xf numFmtId="0" fontId="2" fillId="0" borderId="10" xfId="117" applyFill="1" applyBorder="1" applyProtection="1"/>
    <xf numFmtId="0" fontId="5" fillId="28" borderId="10" xfId="1" applyFont="1" applyFill="1" applyBorder="1" applyAlignment="1" applyProtection="1">
      <alignment vertical="center" wrapText="1"/>
    </xf>
    <xf numFmtId="0" fontId="4" fillId="28" borderId="10" xfId="1" applyFont="1" applyFill="1" applyBorder="1" applyAlignment="1" applyProtection="1">
      <alignment vertical="center" wrapText="1"/>
    </xf>
    <xf numFmtId="0" fontId="5" fillId="0" borderId="10" xfId="1" applyFont="1" applyBorder="1" applyAlignment="1" applyProtection="1">
      <alignment vertical="center" wrapText="1"/>
      <protection locked="0"/>
    </xf>
    <xf numFmtId="0" fontId="5" fillId="0" borderId="17" xfId="1" applyFont="1" applyBorder="1" applyAlignment="1" applyProtection="1">
      <alignment vertical="center" wrapText="1"/>
      <protection locked="0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0" fontId="5" fillId="0" borderId="0" xfId="1" applyFont="1" applyBorder="1" applyAlignment="1" applyProtection="1">
      <alignment vertical="center" wrapText="1"/>
    </xf>
    <xf numFmtId="0" fontId="41" fillId="28" borderId="10" xfId="1" applyFont="1" applyFill="1" applyBorder="1" applyAlignment="1" applyProtection="1">
      <alignment horizontal="right" vertical="center" wrapText="1"/>
    </xf>
    <xf numFmtId="167" fontId="5" fillId="28" borderId="10" xfId="1" applyNumberFormat="1" applyFill="1" applyBorder="1" applyAlignment="1" applyProtection="1">
      <alignment horizontal="right" vertical="center" wrapText="1"/>
    </xf>
    <xf numFmtId="167" fontId="5" fillId="0" borderId="0" xfId="1" applyNumberFormat="1" applyFont="1" applyBorder="1" applyAlignment="1" applyProtection="1">
      <alignment vertical="center" wrapText="1"/>
    </xf>
    <xf numFmtId="0" fontId="5" fillId="0" borderId="0" xfId="1" applyFont="1" applyBorder="1" applyAlignment="1" applyProtection="1">
      <alignment horizontal="center" vertical="center" wrapText="1"/>
    </xf>
    <xf numFmtId="0" fontId="4" fillId="28" borderId="10" xfId="1" applyFont="1" applyFill="1" applyBorder="1" applyAlignment="1" applyProtection="1">
      <alignment horizontal="right" vertical="center" wrapText="1"/>
    </xf>
    <xf numFmtId="0" fontId="4" fillId="28" borderId="12" xfId="1" applyFont="1" applyFill="1" applyBorder="1" applyAlignment="1" applyProtection="1">
      <alignment horizontal="right" vertical="center" wrapText="1"/>
    </xf>
    <xf numFmtId="0" fontId="4" fillId="28" borderId="19" xfId="1" applyFont="1" applyFill="1" applyBorder="1" applyAlignment="1" applyProtection="1">
      <alignment horizontal="right" vertical="center" wrapText="1"/>
    </xf>
    <xf numFmtId="2" fontId="5" fillId="28" borderId="10" xfId="1" applyNumberFormat="1" applyFill="1" applyBorder="1" applyAlignment="1" applyProtection="1">
      <alignment vertical="center" wrapText="1"/>
    </xf>
    <xf numFmtId="44" fontId="5" fillId="28" borderId="19" xfId="2" applyFont="1" applyFill="1" applyBorder="1" applyAlignment="1" applyProtection="1">
      <alignment vertical="center" wrapText="1"/>
    </xf>
    <xf numFmtId="167" fontId="5" fillId="28" borderId="17" xfId="1" applyNumberFormat="1" applyFill="1" applyBorder="1" applyAlignment="1" applyProtection="1">
      <alignment horizontal="right" vertical="center" wrapText="1"/>
    </xf>
    <xf numFmtId="2" fontId="5" fillId="28" borderId="17" xfId="1" applyNumberFormat="1" applyFill="1" applyBorder="1" applyAlignment="1" applyProtection="1">
      <alignment vertical="center" wrapText="1"/>
    </xf>
    <xf numFmtId="44" fontId="5" fillId="28" borderId="20" xfId="2" applyFont="1" applyFill="1" applyBorder="1" applyAlignment="1" applyProtection="1">
      <alignment vertical="center" wrapText="1"/>
    </xf>
    <xf numFmtId="0" fontId="4" fillId="0" borderId="0" xfId="1" applyFont="1" applyBorder="1" applyAlignment="1" applyProtection="1">
      <alignment vertical="center" wrapText="1"/>
    </xf>
    <xf numFmtId="44" fontId="4" fillId="28" borderId="21" xfId="2" applyFont="1" applyFill="1" applyBorder="1" applyAlignment="1" applyProtection="1">
      <alignment vertical="center" wrapText="1"/>
    </xf>
    <xf numFmtId="0" fontId="4" fillId="0" borderId="0" xfId="1" applyFont="1" applyFill="1" applyAlignment="1" applyProtection="1">
      <alignment vertical="center" wrapText="1"/>
    </xf>
    <xf numFmtId="44" fontId="5" fillId="28" borderId="12" xfId="2" applyFont="1" applyFill="1" applyBorder="1" applyAlignment="1" applyProtection="1">
      <alignment vertical="center" wrapText="1"/>
    </xf>
    <xf numFmtId="44" fontId="5" fillId="28" borderId="19" xfId="1" applyNumberFormat="1" applyFont="1" applyFill="1" applyBorder="1" applyAlignment="1" applyProtection="1">
      <alignment vertical="center" wrapText="1"/>
    </xf>
    <xf numFmtId="44" fontId="5" fillId="28" borderId="20" xfId="1" applyNumberFormat="1" applyFont="1" applyFill="1" applyBorder="1" applyAlignment="1" applyProtection="1">
      <alignment vertical="center" wrapText="1"/>
    </xf>
    <xf numFmtId="44" fontId="4" fillId="28" borderId="16" xfId="2" applyFont="1" applyFill="1" applyBorder="1" applyAlignment="1" applyProtection="1">
      <alignment vertical="center" wrapText="1"/>
    </xf>
    <xf numFmtId="0" fontId="4" fillId="28" borderId="10" xfId="1" applyNumberFormat="1" applyFont="1" applyFill="1" applyBorder="1" applyAlignment="1" applyProtection="1">
      <alignment horizontal="left" vertical="center" wrapText="1"/>
    </xf>
    <xf numFmtId="0" fontId="5" fillId="28" borderId="17" xfId="1" applyFont="1" applyFill="1" applyBorder="1" applyAlignment="1" applyProtection="1">
      <alignment vertical="center" wrapText="1"/>
    </xf>
    <xf numFmtId="0" fontId="9" fillId="0" borderId="0" xfId="1" applyFont="1" applyBorder="1" applyAlignment="1" applyProtection="1">
      <alignment vertical="center" wrapText="1"/>
    </xf>
    <xf numFmtId="44" fontId="29" fillId="29" borderId="10" xfId="2" applyFont="1" applyFill="1" applyBorder="1" applyAlignment="1" applyProtection="1">
      <alignment vertical="center" wrapText="1"/>
    </xf>
    <xf numFmtId="0" fontId="9" fillId="0" borderId="0" xfId="1" applyFont="1" applyFill="1" applyAlignment="1" applyProtection="1">
      <alignment vertical="center" wrapText="1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166" fontId="28" fillId="0" borderId="0" xfId="1" applyNumberFormat="1" applyFont="1" applyFill="1" applyBorder="1" applyAlignment="1" applyProtection="1">
      <alignment vertical="center"/>
    </xf>
    <xf numFmtId="166" fontId="5" fillId="0" borderId="13" xfId="1" applyNumberFormat="1" applyFont="1" applyFill="1" applyBorder="1" applyAlignment="1" applyProtection="1">
      <alignment vertical="center"/>
      <protection locked="0"/>
    </xf>
    <xf numFmtId="0" fontId="41" fillId="28" borderId="17" xfId="1" applyFont="1" applyFill="1" applyBorder="1" applyAlignment="1" applyProtection="1">
      <alignment horizontal="right" vertical="center" wrapText="1"/>
    </xf>
    <xf numFmtId="0" fontId="5" fillId="27" borderId="12" xfId="1" applyFont="1" applyFill="1" applyBorder="1" applyAlignment="1" applyProtection="1">
      <alignment horizontal="left" vertical="center" wrapText="1"/>
    </xf>
    <xf numFmtId="0" fontId="5" fillId="27" borderId="14" xfId="1" applyFont="1" applyFill="1" applyBorder="1" applyAlignment="1" applyProtection="1">
      <alignment horizontal="left" vertical="center" wrapText="1"/>
    </xf>
    <xf numFmtId="0" fontId="5" fillId="27" borderId="13" xfId="1" applyFont="1" applyFill="1" applyBorder="1" applyAlignment="1" applyProtection="1">
      <alignment horizontal="left" vertical="center" wrapText="1"/>
    </xf>
    <xf numFmtId="0" fontId="40" fillId="27" borderId="12" xfId="1" applyNumberFormat="1" applyFont="1" applyFill="1" applyBorder="1" applyAlignment="1" applyProtection="1">
      <alignment horizontal="left" vertical="center" wrapText="1"/>
    </xf>
    <xf numFmtId="0" fontId="40" fillId="27" borderId="14" xfId="1" applyNumberFormat="1" applyFont="1" applyFill="1" applyBorder="1" applyAlignment="1" applyProtection="1">
      <alignment horizontal="left" vertical="center" wrapText="1"/>
    </xf>
    <xf numFmtId="0" fontId="40" fillId="27" borderId="13" xfId="1" applyNumberFormat="1" applyFont="1" applyFill="1" applyBorder="1" applyAlignment="1" applyProtection="1">
      <alignment horizontal="left" vertical="center" wrapText="1"/>
    </xf>
    <xf numFmtId="0" fontId="5" fillId="0" borderId="0" xfId="1" applyFont="1" applyFill="1" applyBorder="1" applyAlignment="1" applyProtection="1">
      <alignment horizontal="center" vertical="center" wrapText="1"/>
    </xf>
    <xf numFmtId="0" fontId="42" fillId="26" borderId="12" xfId="1" applyFont="1" applyFill="1" applyBorder="1" applyAlignment="1" applyProtection="1">
      <alignment vertical="center" wrapText="1"/>
    </xf>
    <xf numFmtId="0" fontId="42" fillId="26" borderId="14" xfId="1" applyFont="1" applyFill="1" applyBorder="1" applyAlignment="1" applyProtection="1">
      <alignment vertical="center" wrapText="1"/>
    </xf>
    <xf numFmtId="0" fontId="42" fillId="26" borderId="13" xfId="1" applyFont="1" applyFill="1" applyBorder="1" applyAlignment="1" applyProtection="1">
      <alignment vertical="center" wrapText="1"/>
    </xf>
    <xf numFmtId="0" fontId="42" fillId="26" borderId="12" xfId="1" applyFont="1" applyFill="1" applyBorder="1" applyAlignment="1" applyProtection="1">
      <alignment horizontal="left" vertical="center" wrapText="1"/>
    </xf>
    <xf numFmtId="0" fontId="42" fillId="26" borderId="14" xfId="1" applyFont="1" applyFill="1" applyBorder="1" applyAlignment="1" applyProtection="1">
      <alignment horizontal="left" vertical="center" wrapText="1"/>
    </xf>
    <xf numFmtId="0" fontId="42" fillId="26" borderId="13" xfId="1" applyFont="1" applyFill="1" applyBorder="1" applyAlignment="1" applyProtection="1">
      <alignment horizontal="left" vertical="center" wrapText="1"/>
    </xf>
    <xf numFmtId="0" fontId="9" fillId="27" borderId="12" xfId="1" applyFont="1" applyFill="1" applyBorder="1" applyAlignment="1" applyProtection="1">
      <alignment vertical="center" wrapText="1"/>
    </xf>
    <xf numFmtId="0" fontId="9" fillId="27" borderId="14" xfId="1" applyFont="1" applyFill="1" applyBorder="1" applyAlignment="1" applyProtection="1">
      <alignment vertical="center" wrapText="1"/>
    </xf>
    <xf numFmtId="0" fontId="9" fillId="27" borderId="13" xfId="1" applyFont="1" applyFill="1" applyBorder="1" applyAlignment="1" applyProtection="1">
      <alignment vertical="center" wrapText="1"/>
    </xf>
    <xf numFmtId="0" fontId="31" fillId="27" borderId="12" xfId="1" applyFont="1" applyFill="1" applyBorder="1" applyAlignment="1" applyProtection="1">
      <alignment horizontal="left" vertical="center" wrapText="1" indent="2"/>
    </xf>
    <xf numFmtId="0" fontId="31" fillId="27" borderId="14" xfId="1" applyFont="1" applyFill="1" applyBorder="1" applyAlignment="1" applyProtection="1">
      <alignment horizontal="left" vertical="center" wrapText="1" indent="2"/>
    </xf>
    <xf numFmtId="0" fontId="31" fillId="27" borderId="13" xfId="1" applyFont="1" applyFill="1" applyBorder="1" applyAlignment="1" applyProtection="1">
      <alignment horizontal="left" vertical="center" wrapText="1" indent="2"/>
    </xf>
    <xf numFmtId="0" fontId="6" fillId="27" borderId="12" xfId="1" applyFont="1" applyFill="1" applyBorder="1" applyAlignment="1" applyProtection="1">
      <alignment vertical="center" wrapText="1"/>
    </xf>
    <xf numFmtId="0" fontId="6" fillId="27" borderId="14" xfId="1" applyFont="1" applyFill="1" applyBorder="1" applyAlignment="1" applyProtection="1">
      <alignment vertical="center" wrapText="1"/>
    </xf>
    <xf numFmtId="0" fontId="6" fillId="27" borderId="13" xfId="1" applyFont="1" applyFill="1" applyBorder="1" applyAlignment="1" applyProtection="1">
      <alignment vertical="center" wrapText="1"/>
    </xf>
    <xf numFmtId="0" fontId="42" fillId="26" borderId="12" xfId="1" applyFont="1" applyFill="1" applyBorder="1" applyAlignment="1" applyProtection="1">
      <alignment horizontal="right" vertical="center" wrapText="1"/>
    </xf>
    <xf numFmtId="0" fontId="42" fillId="26" borderId="13" xfId="1" applyFont="1" applyFill="1" applyBorder="1" applyAlignment="1" applyProtection="1">
      <alignment horizontal="right" vertical="center" wrapText="1"/>
    </xf>
    <xf numFmtId="0" fontId="5" fillId="27" borderId="12" xfId="1" applyFont="1" applyFill="1" applyBorder="1" applyAlignment="1" applyProtection="1">
      <alignment vertical="center" wrapText="1"/>
    </xf>
    <xf numFmtId="0" fontId="5" fillId="27" borderId="14" xfId="1" applyFont="1" applyFill="1" applyBorder="1" applyAlignment="1" applyProtection="1">
      <alignment vertical="center" wrapText="1"/>
    </xf>
    <xf numFmtId="0" fontId="5" fillId="27" borderId="13" xfId="1" applyFont="1" applyFill="1" applyBorder="1" applyAlignment="1" applyProtection="1">
      <alignment vertical="center" wrapText="1"/>
    </xf>
    <xf numFmtId="0" fontId="42" fillId="26" borderId="12" xfId="1" applyFont="1" applyFill="1" applyBorder="1" applyAlignment="1" applyProtection="1">
      <alignment horizontal="center" vertical="center" wrapText="1"/>
    </xf>
    <xf numFmtId="0" fontId="42" fillId="26" borderId="14" xfId="1" applyFont="1" applyFill="1" applyBorder="1" applyAlignment="1" applyProtection="1">
      <alignment horizontal="center" vertical="center" wrapText="1"/>
    </xf>
    <xf numFmtId="0" fontId="42" fillId="26" borderId="13" xfId="1" applyFont="1" applyFill="1" applyBorder="1" applyAlignment="1" applyProtection="1">
      <alignment horizontal="center" vertical="center" wrapText="1"/>
    </xf>
    <xf numFmtId="0" fontId="4" fillId="27" borderId="12" xfId="1" applyFont="1" applyFill="1" applyBorder="1" applyAlignment="1" applyProtection="1">
      <alignment vertical="center" wrapText="1"/>
    </xf>
    <xf numFmtId="0" fontId="4" fillId="27" borderId="14" xfId="1" applyFont="1" applyFill="1" applyBorder="1" applyAlignment="1" applyProtection="1">
      <alignment vertical="center" wrapText="1"/>
    </xf>
    <xf numFmtId="0" fontId="4" fillId="27" borderId="13" xfId="1" applyFont="1" applyFill="1" applyBorder="1" applyAlignment="1" applyProtection="1">
      <alignment vertical="center" wrapText="1"/>
    </xf>
    <xf numFmtId="44" fontId="4" fillId="27" borderId="12" xfId="1" applyNumberFormat="1" applyFont="1" applyFill="1" applyBorder="1" applyAlignment="1" applyProtection="1">
      <alignment vertical="center" wrapText="1"/>
    </xf>
    <xf numFmtId="44" fontId="4" fillId="27" borderId="13" xfId="1" applyNumberFormat="1" applyFont="1" applyFill="1" applyBorder="1" applyAlignment="1" applyProtection="1">
      <alignment vertical="center" wrapText="1"/>
    </xf>
    <xf numFmtId="0" fontId="5" fillId="27" borderId="15" xfId="1" applyFill="1" applyBorder="1" applyAlignment="1" applyProtection="1">
      <alignment horizontal="left" vertical="center" wrapText="1"/>
    </xf>
    <xf numFmtId="0" fontId="5" fillId="27" borderId="23" xfId="1" applyFill="1" applyBorder="1" applyAlignment="1" applyProtection="1">
      <alignment horizontal="left" vertical="center" wrapText="1"/>
    </xf>
    <xf numFmtId="0" fontId="5" fillId="27" borderId="22" xfId="1" applyFill="1" applyBorder="1" applyAlignment="1" applyProtection="1">
      <alignment horizontal="left" vertical="center" wrapText="1"/>
    </xf>
    <xf numFmtId="0" fontId="5" fillId="27" borderId="29" xfId="1" applyFill="1" applyBorder="1" applyAlignment="1" applyProtection="1">
      <alignment horizontal="left" vertical="center" wrapText="1"/>
    </xf>
    <xf numFmtId="0" fontId="5" fillId="27" borderId="0" xfId="1" applyFill="1" applyBorder="1" applyAlignment="1" applyProtection="1">
      <alignment horizontal="left" vertical="center" wrapText="1"/>
    </xf>
    <xf numFmtId="0" fontId="5" fillId="27" borderId="30" xfId="1" applyFill="1" applyBorder="1" applyAlignment="1" applyProtection="1">
      <alignment horizontal="left" vertical="center" wrapText="1"/>
    </xf>
    <xf numFmtId="0" fontId="5" fillId="27" borderId="31" xfId="1" applyFill="1" applyBorder="1" applyAlignment="1" applyProtection="1">
      <alignment horizontal="left" vertical="center" wrapText="1"/>
    </xf>
    <xf numFmtId="0" fontId="5" fillId="27" borderId="32" xfId="1" applyFill="1" applyBorder="1" applyAlignment="1" applyProtection="1">
      <alignment horizontal="left" vertical="center" wrapText="1"/>
    </xf>
    <xf numFmtId="0" fontId="5" fillId="27" borderId="33" xfId="1" applyFill="1" applyBorder="1" applyAlignment="1" applyProtection="1">
      <alignment horizontal="left" vertical="center" wrapText="1"/>
    </xf>
    <xf numFmtId="0" fontId="5" fillId="27" borderId="12" xfId="1" applyFont="1" applyFill="1" applyBorder="1" applyAlignment="1" applyProtection="1">
      <alignment horizontal="left" vertical="center" wrapText="1" indent="2"/>
    </xf>
    <xf numFmtId="0" fontId="5" fillId="27" borderId="14" xfId="1" applyFont="1" applyFill="1" applyBorder="1" applyAlignment="1" applyProtection="1">
      <alignment horizontal="left" vertical="center" wrapText="1" indent="2"/>
    </xf>
    <xf numFmtId="0" fontId="5" fillId="27" borderId="13" xfId="1" applyFont="1" applyFill="1" applyBorder="1" applyAlignment="1" applyProtection="1">
      <alignment horizontal="left" vertical="center" wrapText="1" indent="2"/>
    </xf>
    <xf numFmtId="44" fontId="5" fillId="27" borderId="12" xfId="1" applyNumberFormat="1" applyFill="1" applyBorder="1" applyAlignment="1" applyProtection="1">
      <alignment vertical="center" wrapText="1"/>
    </xf>
    <xf numFmtId="44" fontId="5" fillId="27" borderId="13" xfId="1" applyNumberFormat="1" applyFill="1" applyBorder="1" applyAlignment="1" applyProtection="1">
      <alignment vertical="center" wrapText="1"/>
    </xf>
    <xf numFmtId="0" fontId="5" fillId="0" borderId="17" xfId="1" applyFont="1" applyBorder="1" applyAlignment="1" applyProtection="1">
      <alignment vertical="center" wrapText="1"/>
      <protection locked="0"/>
    </xf>
    <xf numFmtId="0" fontId="4" fillId="28" borderId="16" xfId="1" applyFont="1" applyFill="1" applyBorder="1" applyAlignment="1" applyProtection="1">
      <alignment vertical="center" wrapText="1"/>
    </xf>
    <xf numFmtId="0" fontId="9" fillId="0" borderId="0" xfId="1" applyFont="1" applyBorder="1" applyAlignment="1" applyProtection="1">
      <alignment vertical="center"/>
    </xf>
    <xf numFmtId="0" fontId="5" fillId="0" borderId="10" xfId="1" applyFont="1" applyFill="1" applyBorder="1" applyAlignment="1" applyProtection="1">
      <alignment horizontal="left" vertical="center"/>
      <protection locked="0"/>
    </xf>
    <xf numFmtId="0" fontId="6" fillId="0" borderId="0" xfId="1" applyFont="1" applyFill="1" applyBorder="1" applyAlignment="1" applyProtection="1">
      <alignment horizontal="left" vertical="center"/>
    </xf>
    <xf numFmtId="0" fontId="7" fillId="29" borderId="10" xfId="1" applyFont="1" applyFill="1" applyBorder="1" applyAlignment="1" applyProtection="1">
      <alignment vertical="center" wrapText="1"/>
    </xf>
    <xf numFmtId="0" fontId="5" fillId="0" borderId="10" xfId="1" applyFont="1" applyBorder="1" applyAlignment="1" applyProtection="1">
      <alignment horizontal="left" vertical="center" wrapText="1"/>
      <protection locked="0"/>
    </xf>
    <xf numFmtId="0" fontId="4" fillId="28" borderId="10" xfId="138" applyFont="1" applyFill="1" applyBorder="1" applyAlignment="1" applyProtection="1">
      <alignment vertical="center"/>
    </xf>
    <xf numFmtId="0" fontId="4" fillId="28" borderId="10" xfId="1" applyFont="1" applyFill="1" applyBorder="1" applyAlignment="1" applyProtection="1">
      <alignment vertical="center" wrapText="1"/>
    </xf>
    <xf numFmtId="0" fontId="41" fillId="28" borderId="10" xfId="1" applyFont="1" applyFill="1" applyBorder="1" applyAlignment="1" applyProtection="1">
      <alignment horizontal="center" vertical="center" wrapText="1"/>
    </xf>
    <xf numFmtId="166" fontId="5" fillId="0" borderId="17" xfId="1" applyNumberFormat="1" applyFont="1" applyFill="1" applyBorder="1" applyAlignment="1" applyProtection="1">
      <alignment vertical="center"/>
      <protection locked="0"/>
    </xf>
    <xf numFmtId="0" fontId="29" fillId="29" borderId="10" xfId="1" applyFont="1" applyFill="1" applyBorder="1" applyAlignment="1" applyProtection="1">
      <alignment vertical="center" wrapText="1"/>
    </xf>
    <xf numFmtId="0" fontId="4" fillId="28" borderId="18" xfId="1" applyFont="1" applyFill="1" applyBorder="1" applyAlignment="1" applyProtection="1">
      <alignment vertical="center" wrapText="1"/>
    </xf>
    <xf numFmtId="0" fontId="4" fillId="28" borderId="10" xfId="1" applyFont="1" applyFill="1" applyBorder="1" applyAlignment="1" applyProtection="1">
      <alignment horizontal="center" vertical="center" wrapText="1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0" fontId="5" fillId="0" borderId="10" xfId="1" applyFont="1" applyBorder="1" applyAlignment="1" applyProtection="1">
      <alignment vertical="center" wrapText="1"/>
      <protection locked="0"/>
    </xf>
    <xf numFmtId="0" fontId="4" fillId="25" borderId="10" xfId="1" applyFont="1" applyFill="1" applyBorder="1" applyAlignment="1">
      <alignment vertical="center" wrapText="1"/>
    </xf>
    <xf numFmtId="0" fontId="34" fillId="0" borderId="0" xfId="1" applyFont="1" applyFill="1" applyBorder="1" applyAlignment="1" applyProtection="1">
      <alignment horizontal="center" vertical="center" wrapText="1"/>
    </xf>
    <xf numFmtId="0" fontId="29" fillId="24" borderId="10" xfId="1" applyFont="1" applyFill="1" applyBorder="1" applyAlignment="1">
      <alignment vertical="center" wrapText="1"/>
    </xf>
    <xf numFmtId="0" fontId="5" fillId="0" borderId="10" xfId="1" applyFill="1" applyBorder="1" applyAlignment="1">
      <alignment vertical="center" wrapText="1"/>
    </xf>
  </cellXfs>
  <cellStyles count="144">
    <cellStyle name="20% - Accent1" xfId="29" xr:uid="{00000000-0005-0000-0000-000000000000}"/>
    <cellStyle name="20% - Accent2" xfId="30" xr:uid="{00000000-0005-0000-0000-000001000000}"/>
    <cellStyle name="20% - Accent3" xfId="31" xr:uid="{00000000-0005-0000-0000-000002000000}"/>
    <cellStyle name="20% - Accent4" xfId="32" xr:uid="{00000000-0005-0000-0000-000003000000}"/>
    <cellStyle name="20% - Accent5" xfId="33" xr:uid="{00000000-0005-0000-0000-000004000000}"/>
    <cellStyle name="20% - Accent6" xfId="34" xr:uid="{00000000-0005-0000-0000-000005000000}"/>
    <cellStyle name="20% - Akzent1" xfId="3" xr:uid="{00000000-0005-0000-0000-000006000000}"/>
    <cellStyle name="20% - Akzent2" xfId="4" xr:uid="{00000000-0005-0000-0000-000007000000}"/>
    <cellStyle name="20% - Akzent3" xfId="5" xr:uid="{00000000-0005-0000-0000-000008000000}"/>
    <cellStyle name="20% - Akzent4" xfId="6" xr:uid="{00000000-0005-0000-0000-000009000000}"/>
    <cellStyle name="20% - Akzent5" xfId="7" xr:uid="{00000000-0005-0000-0000-00000A000000}"/>
    <cellStyle name="20% - Akzent6" xfId="8" xr:uid="{00000000-0005-0000-0000-00000B000000}"/>
    <cellStyle name="20% - Dekorfärg1" xfId="35" xr:uid="{00000000-0005-0000-0000-00000C000000}"/>
    <cellStyle name="20% - Dekorfärg2" xfId="36" xr:uid="{00000000-0005-0000-0000-00000D000000}"/>
    <cellStyle name="20% - Dekorfärg3" xfId="37" xr:uid="{00000000-0005-0000-0000-00000E000000}"/>
    <cellStyle name="20% - Dekorfärg4" xfId="38" xr:uid="{00000000-0005-0000-0000-00000F000000}"/>
    <cellStyle name="20% - Dekorfärg5" xfId="39" xr:uid="{00000000-0005-0000-0000-000010000000}"/>
    <cellStyle name="20% - Dekorfärg6" xfId="40" xr:uid="{00000000-0005-0000-0000-000011000000}"/>
    <cellStyle name="40% - Accent1" xfId="41" xr:uid="{00000000-0005-0000-0000-000012000000}"/>
    <cellStyle name="40% - Accent2" xfId="42" xr:uid="{00000000-0005-0000-0000-000013000000}"/>
    <cellStyle name="40% - Accent3" xfId="43" xr:uid="{00000000-0005-0000-0000-000014000000}"/>
    <cellStyle name="40% - Accent4" xfId="44" xr:uid="{00000000-0005-0000-0000-000015000000}"/>
    <cellStyle name="40% - Accent5" xfId="45" xr:uid="{00000000-0005-0000-0000-000016000000}"/>
    <cellStyle name="40% - Accent6" xfId="46" xr:uid="{00000000-0005-0000-0000-000017000000}"/>
    <cellStyle name="40% - Akzent1" xfId="9" xr:uid="{00000000-0005-0000-0000-000018000000}"/>
    <cellStyle name="40% - Akzent2" xfId="10" xr:uid="{00000000-0005-0000-0000-000019000000}"/>
    <cellStyle name="40% - Akzent3" xfId="11" xr:uid="{00000000-0005-0000-0000-00001A000000}"/>
    <cellStyle name="40% - Akzent4" xfId="12" xr:uid="{00000000-0005-0000-0000-00001B000000}"/>
    <cellStyle name="40% - Akzent5" xfId="13" xr:uid="{00000000-0005-0000-0000-00001C000000}"/>
    <cellStyle name="40% - Akzent6" xfId="14" xr:uid="{00000000-0005-0000-0000-00001D000000}"/>
    <cellStyle name="40% - Dekorfärg1" xfId="47" xr:uid="{00000000-0005-0000-0000-00001E000000}"/>
    <cellStyle name="40% - Dekorfärg2" xfId="48" xr:uid="{00000000-0005-0000-0000-00001F000000}"/>
    <cellStyle name="40% - Dekorfärg3" xfId="49" xr:uid="{00000000-0005-0000-0000-000020000000}"/>
    <cellStyle name="40% - Dekorfärg4" xfId="50" xr:uid="{00000000-0005-0000-0000-000021000000}"/>
    <cellStyle name="40% - Dekorfärg5" xfId="51" xr:uid="{00000000-0005-0000-0000-000022000000}"/>
    <cellStyle name="40% - Dekorfärg6" xfId="52" xr:uid="{00000000-0005-0000-0000-000023000000}"/>
    <cellStyle name="60% - Accent1" xfId="53" xr:uid="{00000000-0005-0000-0000-000024000000}"/>
    <cellStyle name="60% - Accent2" xfId="54" xr:uid="{00000000-0005-0000-0000-000025000000}"/>
    <cellStyle name="60% - Accent3" xfId="55" xr:uid="{00000000-0005-0000-0000-000026000000}"/>
    <cellStyle name="60% - Accent4" xfId="56" xr:uid="{00000000-0005-0000-0000-000027000000}"/>
    <cellStyle name="60% - Accent5" xfId="57" xr:uid="{00000000-0005-0000-0000-000028000000}"/>
    <cellStyle name="60% - Accent6" xfId="58" xr:uid="{00000000-0005-0000-0000-000029000000}"/>
    <cellStyle name="60% - Akzent1" xfId="15" xr:uid="{00000000-0005-0000-0000-00002A000000}"/>
    <cellStyle name="60% - Akzent2" xfId="16" xr:uid="{00000000-0005-0000-0000-00002B000000}"/>
    <cellStyle name="60% - Akzent3" xfId="17" xr:uid="{00000000-0005-0000-0000-00002C000000}"/>
    <cellStyle name="60% - Akzent4" xfId="18" xr:uid="{00000000-0005-0000-0000-00002D000000}"/>
    <cellStyle name="60% - Akzent5" xfId="19" xr:uid="{00000000-0005-0000-0000-00002E000000}"/>
    <cellStyle name="60% - Akzent6" xfId="20" xr:uid="{00000000-0005-0000-0000-00002F000000}"/>
    <cellStyle name="60% - Dekorfärg1" xfId="59" xr:uid="{00000000-0005-0000-0000-000030000000}"/>
    <cellStyle name="60% - Dekorfärg2" xfId="60" xr:uid="{00000000-0005-0000-0000-000031000000}"/>
    <cellStyle name="60% - Dekorfärg3" xfId="61" xr:uid="{00000000-0005-0000-0000-000032000000}"/>
    <cellStyle name="60% - Dekorfärg4" xfId="62" xr:uid="{00000000-0005-0000-0000-000033000000}"/>
    <cellStyle name="60% - Dekorfärg5" xfId="63" xr:uid="{00000000-0005-0000-0000-000034000000}"/>
    <cellStyle name="60% - Dekorfärg6" xfId="64" xr:uid="{00000000-0005-0000-0000-000035000000}"/>
    <cellStyle name="Accent1" xfId="65" xr:uid="{00000000-0005-0000-0000-000036000000}"/>
    <cellStyle name="Accent2" xfId="66" xr:uid="{00000000-0005-0000-0000-000037000000}"/>
    <cellStyle name="Accent3" xfId="67" xr:uid="{00000000-0005-0000-0000-000038000000}"/>
    <cellStyle name="Accent4" xfId="68" xr:uid="{00000000-0005-0000-0000-000039000000}"/>
    <cellStyle name="Accent5" xfId="69" xr:uid="{00000000-0005-0000-0000-00003A000000}"/>
    <cellStyle name="Accent6" xfId="70" xr:uid="{00000000-0005-0000-0000-00003B000000}"/>
    <cellStyle name="Anteckning" xfId="71" xr:uid="{00000000-0005-0000-0000-00003C000000}"/>
    <cellStyle name="Anteckning 2" xfId="134" xr:uid="{00000000-0005-0000-0000-00003D000000}"/>
    <cellStyle name="Bad" xfId="72" xr:uid="{00000000-0005-0000-0000-00003E000000}"/>
    <cellStyle name="Beräkning" xfId="73" xr:uid="{00000000-0005-0000-0000-00003F000000}"/>
    <cellStyle name="Beräkning 2" xfId="133" xr:uid="{00000000-0005-0000-0000-000040000000}"/>
    <cellStyle name="Besuchter Hyperlink" xfId="74" xr:uid="{00000000-0005-0000-0000-000041000000}"/>
    <cellStyle name="Bra" xfId="75" xr:uid="{00000000-0005-0000-0000-000042000000}"/>
    <cellStyle name="Calculation" xfId="76" xr:uid="{00000000-0005-0000-0000-000043000000}"/>
    <cellStyle name="Calculation 2" xfId="132" xr:uid="{00000000-0005-0000-0000-000044000000}"/>
    <cellStyle name="Check Cell" xfId="77" xr:uid="{00000000-0005-0000-0000-000045000000}"/>
    <cellStyle name="Check Cell 2" xfId="131" xr:uid="{00000000-0005-0000-0000-000046000000}"/>
    <cellStyle name="Comma 2" xfId="78" xr:uid="{00000000-0005-0000-0000-000047000000}"/>
    <cellStyle name="Comma_Final report JLS_2009_JPEN_OG_002" xfId="79" xr:uid="{00000000-0005-0000-0000-000048000000}"/>
    <cellStyle name="Dålig" xfId="80" xr:uid="{00000000-0005-0000-0000-000049000000}"/>
    <cellStyle name="Euro" xfId="21" xr:uid="{00000000-0005-0000-0000-00004A000000}"/>
    <cellStyle name="Euro 2" xfId="123" xr:uid="{00000000-0005-0000-0000-00004B000000}"/>
    <cellStyle name="Explanatory Text" xfId="81" xr:uid="{00000000-0005-0000-0000-00004C000000}"/>
    <cellStyle name="Färg1" xfId="82" xr:uid="{00000000-0005-0000-0000-00004D000000}"/>
    <cellStyle name="Färg2" xfId="83" xr:uid="{00000000-0005-0000-0000-00004E000000}"/>
    <cellStyle name="Färg3" xfId="84" xr:uid="{00000000-0005-0000-0000-00004F000000}"/>
    <cellStyle name="Färg4" xfId="85" xr:uid="{00000000-0005-0000-0000-000050000000}"/>
    <cellStyle name="Färg5" xfId="86" xr:uid="{00000000-0005-0000-0000-000051000000}"/>
    <cellStyle name="Färg6" xfId="87" xr:uid="{00000000-0005-0000-0000-000052000000}"/>
    <cellStyle name="Förklarande text" xfId="88" xr:uid="{00000000-0005-0000-0000-000053000000}"/>
    <cellStyle name="Good" xfId="89" xr:uid="{00000000-0005-0000-0000-000054000000}"/>
    <cellStyle name="Heading 1" xfId="90" xr:uid="{00000000-0005-0000-0000-000055000000}"/>
    <cellStyle name="Heading 2" xfId="91" xr:uid="{00000000-0005-0000-0000-000056000000}"/>
    <cellStyle name="Heading 3" xfId="92" xr:uid="{00000000-0005-0000-0000-000057000000}"/>
    <cellStyle name="Heading 4" xfId="93" xr:uid="{00000000-0005-0000-0000-000058000000}"/>
    <cellStyle name="Indata" xfId="94" xr:uid="{00000000-0005-0000-0000-000059000000}"/>
    <cellStyle name="Indata 2" xfId="130" xr:uid="{00000000-0005-0000-0000-00005A000000}"/>
    <cellStyle name="Input" xfId="95" xr:uid="{00000000-0005-0000-0000-00005B000000}"/>
    <cellStyle name="Input 2" xfId="129" xr:uid="{00000000-0005-0000-0000-00005C000000}"/>
    <cellStyle name="Komma 2" xfId="22" xr:uid="{00000000-0005-0000-0000-00005D000000}"/>
    <cellStyle name="Komma 2 2" xfId="124" xr:uid="{00000000-0005-0000-0000-00005E000000}"/>
    <cellStyle name="Komma 3" xfId="136" xr:uid="{00000000-0005-0000-0000-00005F000000}"/>
    <cellStyle name="Kontrollcell" xfId="96" xr:uid="{00000000-0005-0000-0000-000060000000}"/>
    <cellStyle name="Kontrollcell 2" xfId="122" xr:uid="{00000000-0005-0000-0000-000061000000}"/>
    <cellStyle name="Länkad cell" xfId="97" xr:uid="{00000000-0005-0000-0000-000062000000}"/>
    <cellStyle name="Linked Cell" xfId="98" xr:uid="{00000000-0005-0000-0000-000063000000}"/>
    <cellStyle name="Normal 2" xfId="99" xr:uid="{00000000-0005-0000-0000-000064000000}"/>
    <cellStyle name="Normal_EC 1151 Annexes Audit Report V3" xfId="100" xr:uid="{00000000-0005-0000-0000-000065000000}"/>
    <cellStyle name="Note" xfId="101" xr:uid="{00000000-0005-0000-0000-000066000000}"/>
    <cellStyle name="Note 2" xfId="121" xr:uid="{00000000-0005-0000-0000-000067000000}"/>
    <cellStyle name="Output" xfId="102" xr:uid="{00000000-0005-0000-0000-000068000000}"/>
    <cellStyle name="Output 2" xfId="128" xr:uid="{00000000-0005-0000-0000-000069000000}"/>
    <cellStyle name="Prozent" xfId="115" builtinId="5"/>
    <cellStyle name="Prozent 2" xfId="23" xr:uid="{00000000-0005-0000-0000-00006B000000}"/>
    <cellStyle name="Prozent 3" xfId="24" xr:uid="{00000000-0005-0000-0000-00006C000000}"/>
    <cellStyle name="Prozent 3 2" xfId="118" xr:uid="{00000000-0005-0000-0000-00006D000000}"/>
    <cellStyle name="Prozent 3 2 2" xfId="139" xr:uid="{00000000-0005-0000-0000-00006E000000}"/>
    <cellStyle name="Prozent 3 3" xfId="125" xr:uid="{00000000-0005-0000-0000-00006F000000}"/>
    <cellStyle name="Rubrik" xfId="103" xr:uid="{00000000-0005-0000-0000-000070000000}"/>
    <cellStyle name="Rubrik 1" xfId="104" xr:uid="{00000000-0005-0000-0000-000071000000}"/>
    <cellStyle name="Rubrik 2" xfId="105" xr:uid="{00000000-0005-0000-0000-000072000000}"/>
    <cellStyle name="Rubrik 3" xfId="106" xr:uid="{00000000-0005-0000-0000-000073000000}"/>
    <cellStyle name="Rubrik 4" xfId="107" xr:uid="{00000000-0005-0000-0000-000074000000}"/>
    <cellStyle name="Standard" xfId="0" builtinId="0"/>
    <cellStyle name="Standard 2" xfId="1" xr:uid="{00000000-0005-0000-0000-000076000000}"/>
    <cellStyle name="Standard 2 2" xfId="25" xr:uid="{00000000-0005-0000-0000-000077000000}"/>
    <cellStyle name="Standard 3" xfId="26" xr:uid="{00000000-0005-0000-0000-000078000000}"/>
    <cellStyle name="Standard 4" xfId="27" xr:uid="{00000000-0005-0000-0000-000079000000}"/>
    <cellStyle name="Standard 4 2" xfId="117" xr:uid="{00000000-0005-0000-0000-00007A000000}"/>
    <cellStyle name="Standard 4 2 2" xfId="138" xr:uid="{00000000-0005-0000-0000-00007B000000}"/>
    <cellStyle name="Standard 4 3" xfId="126" xr:uid="{00000000-0005-0000-0000-00007C000000}"/>
    <cellStyle name="Standard 5" xfId="114" xr:uid="{00000000-0005-0000-0000-00007D000000}"/>
    <cellStyle name="Standard 5 2" xfId="135" xr:uid="{00000000-0005-0000-0000-00007E000000}"/>
    <cellStyle name="Summa" xfId="108" xr:uid="{00000000-0005-0000-0000-00007F000000}"/>
    <cellStyle name="Summa 2" xfId="141" xr:uid="{00000000-0005-0000-0000-000080000000}"/>
    <cellStyle name="Title" xfId="109" xr:uid="{00000000-0005-0000-0000-000081000000}"/>
    <cellStyle name="Total" xfId="110" xr:uid="{00000000-0005-0000-0000-000082000000}"/>
    <cellStyle name="Total 2" xfId="142" xr:uid="{00000000-0005-0000-0000-000083000000}"/>
    <cellStyle name="Utdata" xfId="111" xr:uid="{00000000-0005-0000-0000-000084000000}"/>
    <cellStyle name="Utdata 2" xfId="143" xr:uid="{00000000-0005-0000-0000-000085000000}"/>
    <cellStyle name="Varningstext" xfId="112" xr:uid="{00000000-0005-0000-0000-000086000000}"/>
    <cellStyle name="Währung" xfId="116" builtinId="4"/>
    <cellStyle name="Währung 2" xfId="2" xr:uid="{00000000-0005-0000-0000-000088000000}"/>
    <cellStyle name="Währung 2 2" xfId="120" xr:uid="{00000000-0005-0000-0000-000089000000}"/>
    <cellStyle name="Währung 3" xfId="28" xr:uid="{00000000-0005-0000-0000-00008A000000}"/>
    <cellStyle name="Währung 3 2" xfId="119" xr:uid="{00000000-0005-0000-0000-00008B000000}"/>
    <cellStyle name="Währung 3 2 2" xfId="140" xr:uid="{00000000-0005-0000-0000-00008C000000}"/>
    <cellStyle name="Währung 3 3" xfId="127" xr:uid="{00000000-0005-0000-0000-00008D000000}"/>
    <cellStyle name="Währung 4" xfId="137" xr:uid="{00000000-0005-0000-0000-00008E000000}"/>
    <cellStyle name="Warning Text" xfId="113" xr:uid="{00000000-0005-0000-0000-00008F000000}"/>
  </cellStyles>
  <dxfs count="133"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ill>
        <patternFill>
          <bgColor rgb="FFFF0000"/>
        </patternFill>
      </fill>
    </dxf>
    <dxf>
      <font>
        <color theme="0" tint="-0.499984740745262"/>
      </font>
    </dxf>
    <dxf>
      <font>
        <color theme="0" tint="-0.49998474074526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 style="thin">
          <color theme="0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protection locked="1" hidden="0"/>
    </dxf>
    <dxf>
      <font>
        <b/>
        <i val="0"/>
        <color theme="0"/>
      </font>
      <fill>
        <patternFill>
          <bgColor rgb="FF2D525D"/>
        </patternFill>
      </fill>
      <border>
        <top style="double">
          <color auto="1"/>
        </top>
      </border>
    </dxf>
    <dxf>
      <font>
        <b/>
        <i val="0"/>
        <color theme="0"/>
      </font>
      <fill>
        <patternFill>
          <bgColor rgb="FF2D525D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top style="double">
          <color auto="1"/>
        </top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</dxfs>
  <tableStyles count="4" defaultTableStyle="TableStyleMedium9" defaultPivotStyle="PivotStyleLight16">
    <tableStyle name="PivotTable-Format 1" table="0" count="3" xr9:uid="{00000000-0011-0000-FFFF-FFFF00000000}">
      <tableStyleElement type="wholeTable" dxfId="132"/>
      <tableStyleElement type="headerRow" dxfId="131"/>
      <tableStyleElement type="totalRow" dxfId="130"/>
    </tableStyle>
    <tableStyle name="Tabellenformat 1" pivot="0" count="3" xr9:uid="{00000000-0011-0000-FFFF-FFFF01000000}">
      <tableStyleElement type="wholeTable" dxfId="129"/>
      <tableStyleElement type="headerRow" dxfId="128"/>
      <tableStyleElement type="totalRow" dxfId="127"/>
    </tableStyle>
    <tableStyle name="Tabellenformat 1 2" pivot="0" count="3" xr9:uid="{00000000-0011-0000-FFFF-FFFF02000000}">
      <tableStyleElement type="wholeTable" dxfId="126"/>
      <tableStyleElement type="headerRow" dxfId="125"/>
      <tableStyleElement type="totalRow" dxfId="124"/>
    </tableStyle>
    <tableStyle name="Tabellenformat 2" pivot="0" count="0" xr9:uid="{00000000-0011-0000-FFFF-FFFF03000000}"/>
  </tableStyles>
  <colors>
    <mruColors>
      <color rgb="FFD9ECFF"/>
      <color rgb="FF003870"/>
      <color rgb="FFE0ECF0"/>
      <color rgb="FF2D525D"/>
      <color rgb="FF9DC2CF"/>
      <color rgb="FFDDDDDD"/>
      <color rgb="FFEAF0F6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kumente%20und%20Einstellungen\haitze1\Lokale%20Einstellungen\Temporary%20Internet%20Files\OLKC4\Anlage_2__Projekteinreichung_zum_EFF_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nsfer"/>
      <sheetName val="Navigation"/>
      <sheetName val="Hinweise"/>
      <sheetName val="Eingabe_1_bis_4"/>
      <sheetName val="Eingabe_5"/>
      <sheetName val="Eingabe_6"/>
      <sheetName val="Druck0"/>
      <sheetName val="Druck1"/>
      <sheetName val="Druck2"/>
      <sheetName val="sysHilfe"/>
      <sheetName val="sysAuswahl"/>
      <sheetName val="sysTextGen"/>
      <sheetName val="sysGUI"/>
      <sheetName val="Version"/>
      <sheetName val="Datenquelle"/>
    </sheetNames>
    <sheetDataSet>
      <sheetData sheetId="0"/>
      <sheetData sheetId="1"/>
      <sheetData sheetId="2"/>
      <sheetData sheetId="3">
        <row r="15">
          <cell r="F15" t="str">
            <v>EFF 2010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5">
          <cell r="A5" t="str">
            <v>JA</v>
          </cell>
          <cell r="C5" t="str">
            <v>JA</v>
          </cell>
          <cell r="D5">
            <v>1</v>
          </cell>
          <cell r="F5">
            <v>1</v>
          </cell>
          <cell r="G5" t="str">
            <v>JA</v>
          </cell>
        </row>
        <row r="6">
          <cell r="A6" t="str">
            <v>NEIN</v>
          </cell>
          <cell r="C6" t="str">
            <v>NEIN</v>
          </cell>
          <cell r="D6">
            <v>0</v>
          </cell>
          <cell r="F6">
            <v>0</v>
          </cell>
          <cell r="G6" t="str">
            <v>NEIN</v>
          </cell>
        </row>
        <row r="7">
          <cell r="C7">
            <v>0</v>
          </cell>
        </row>
        <row r="14">
          <cell r="A14" t="str">
            <v>Fortsetzungsprojekt</v>
          </cell>
        </row>
        <row r="15">
          <cell r="A15" t="str">
            <v>Erweiterung einer üblichen Aktivität</v>
          </cell>
        </row>
        <row r="16">
          <cell r="A16" t="str">
            <v>neue Aktivität/innovativer Charakter</v>
          </cell>
        </row>
        <row r="23">
          <cell r="A23" t="str">
            <v>Maßnahme zu 1.0: Psychologische und psychotherapeutische Betreuung</v>
          </cell>
          <cell r="C23" t="str">
            <v>Maßnahme zu 1.0: Psychologische und psychotherapeutische Betreuung</v>
          </cell>
          <cell r="D23" t="str">
            <v>M_EFF_1.1.1</v>
          </cell>
          <cell r="F23" t="str">
            <v>M_EFF_1.1.1</v>
          </cell>
          <cell r="G23" t="str">
            <v>Maßnahme zu 1.0: Psychologische und psychotherapeutische Betreuung</v>
          </cell>
        </row>
        <row r="24">
          <cell r="A24" t="str">
            <v>Maßnahme zu 1.0: Unterstützung zur Durchführung von Überstellungen nach der Dublinverordnung</v>
          </cell>
          <cell r="C24" t="str">
            <v>Maßnahme zu 1.0: Unterstützung zur Durchführung von Überstellungen nach der Dublinverordnung</v>
          </cell>
          <cell r="D24" t="str">
            <v>M_EFF_1.1.2</v>
          </cell>
          <cell r="F24" t="str">
            <v>M_EFF_1.1.2</v>
          </cell>
          <cell r="G24" t="str">
            <v>Maßnahme zu 1.0: Unterstützung zur Durchführung von Überstellungen nach der Dublinverordnung</v>
          </cell>
        </row>
        <row r="25">
          <cell r="A25" t="str">
            <v>Maßnahme zu 1.0: Information der ortsansässigen Bevölkerung</v>
          </cell>
          <cell r="C25" t="str">
            <v>Maßnahme zu 1.0: Information der ortsansässigen Bevölkerung</v>
          </cell>
          <cell r="D25" t="str">
            <v>M_EFF_1.1.3</v>
          </cell>
          <cell r="F25" t="str">
            <v>M_EFF_1.1.3</v>
          </cell>
          <cell r="G25" t="str">
            <v>Maßnahme zu 1.0: Information der ortsansässigen Bevölkerung</v>
          </cell>
        </row>
        <row r="26">
          <cell r="A26" t="str">
            <v>Maßnahme zu 1.0: Beratung im asylrechtlichen Verfahren</v>
          </cell>
          <cell r="C26" t="str">
            <v>Maßnahme zu 1.0: Beratung im asylrechtlichen Verfahren</v>
          </cell>
          <cell r="D26" t="str">
            <v>M_EFF_1.1.4</v>
          </cell>
          <cell r="F26" t="str">
            <v>M_EFF_1.1.4</v>
          </cell>
          <cell r="G26" t="str">
            <v>Maßnahme zu 1.0: Beratung im asylrechtlichen Verfahren</v>
          </cell>
        </row>
        <row r="27">
          <cell r="A27" t="str">
            <v>Maßnahme zu 1.0: Starthilfe zur Integration</v>
          </cell>
          <cell r="C27" t="str">
            <v>Maßnahme zu 1.0: Starthilfe zur Integration</v>
          </cell>
          <cell r="D27" t="str">
            <v>M_EFF_1.1.5</v>
          </cell>
          <cell r="F27" t="str">
            <v>M_EFF_1.1.5</v>
          </cell>
          <cell r="G27" t="str">
            <v>Maßnahme zu 1.0: Starthilfe zur Integration</v>
          </cell>
        </row>
        <row r="28">
          <cell r="A28" t="str">
            <v>Maßnahme zu 1.0: Ausbau der sprachlichen Kompetenz</v>
          </cell>
          <cell r="C28" t="str">
            <v>Maßnahme zu 1.0: Ausbau der sprachlichen Kompetenz</v>
          </cell>
          <cell r="D28" t="str">
            <v>M_EFF_1.1.6</v>
          </cell>
          <cell r="F28" t="str">
            <v>M_EFF_1.1.6</v>
          </cell>
          <cell r="G28" t="str">
            <v>Maßnahme zu 1.0: Ausbau der sprachlichen Kompetenz</v>
          </cell>
        </row>
        <row r="29">
          <cell r="A29" t="str">
            <v>Maßnahme zu 1.0: Arbeitsmarktintegration</v>
          </cell>
          <cell r="C29" t="str">
            <v>Maßnahme zu 1.0: Arbeitsmarktintegration</v>
          </cell>
          <cell r="D29" t="str">
            <v>M_EFF_1.1.7</v>
          </cell>
          <cell r="F29" t="str">
            <v>M_EFF_1.1.7</v>
          </cell>
          <cell r="G29" t="str">
            <v>Maßnahme zu 1.0: Arbeitsmarktintegration</v>
          </cell>
        </row>
        <row r="30">
          <cell r="A30" t="str">
            <v>Maßnahme zu 2.0: Qualitätssicherung und Strukturverbesserung der Asylverwaltung</v>
          </cell>
          <cell r="C30" t="str">
            <v>Maßnahme zu 2.0: Qualitätssicherung und Strukturverbesserung der Asylverwaltung</v>
          </cell>
          <cell r="D30" t="str">
            <v>M_EFF_2.1.1</v>
          </cell>
          <cell r="F30" t="str">
            <v>M_EFF_2.1.1</v>
          </cell>
          <cell r="G30" t="str">
            <v>Maßnahme zu 2.0: Qualitätssicherung und Strukturverbesserung der Asylverwaltung</v>
          </cell>
        </row>
        <row r="31">
          <cell r="A31" t="str">
            <v>Maßnahme zu 2.3: Länderdokumentation und Länderinformation zur Unterstützung im Asylverfahren</v>
          </cell>
          <cell r="C31" t="str">
            <v>Maßnahme zu 2.3: Länderdokumentation und Länderinformation zur Unterstützung im Asylverfahren</v>
          </cell>
          <cell r="D31" t="str">
            <v>M_EFF_2.4.1</v>
          </cell>
          <cell r="F31" t="str">
            <v>M_EFF_2.4.1</v>
          </cell>
          <cell r="G31" t="str">
            <v>Maßnahme zu 2.3: Länderdokumentation und Länderinformation zur Unterstützung im Asylverfahren</v>
          </cell>
        </row>
        <row r="32">
          <cell r="C32">
            <v>0</v>
          </cell>
        </row>
      </sheetData>
      <sheetData sheetId="11"/>
      <sheetData sheetId="12"/>
      <sheetData sheetId="13">
        <row r="1">
          <cell r="B1" t="str">
            <v>Version EFF 1.04 (B 73), 03.03.2010</v>
          </cell>
        </row>
      </sheetData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Stichprobe" displayName="TabStichprobe" ref="C11:AU19" totalsRowCount="1" headerRowDxfId="123" dataDxfId="122" totalsRowDxfId="121" headerRowCellStyle="Standard 2" dataCellStyle="Standard 2">
  <tableColumns count="45">
    <tableColumn id="1" xr3:uid="{00000000-0010-0000-0000-000001000000}" name="Ausgabenpositionen mit Belegen" dataDxfId="120" totalsRowDxfId="119" dataCellStyle="Standard 2"/>
    <tableColumn id="12" xr3:uid="{00000000-0010-0000-0000-00000C000000}" name="Anzahl der_x000a_eingereichten Belege" totalsRowFunction="custom" dataDxfId="118" totalsRowDxfId="117" dataCellStyle="Standard 2">
      <totalsRowFormula>SUM(TabStichprobe[Anzahl der
eingereichten Belege])</totalsRowFormula>
    </tableColumn>
    <tableColumn id="43" xr3:uid="{00000000-0010-0000-0000-00002B000000}" name="Zu_x000a_prüfende Belege" totalsRowFunction="custom" dataDxfId="116" totalsRowDxfId="115" dataCellStyle="Standard 2">
      <calculatedColumnFormula>MIN(D12,ROUNDUP(AQ12+($E$6-TabStichprobe[[#Totals],[Zu
prüfende Belege V6]])*AU12,0))</calculatedColumnFormula>
      <totalsRowFormula>SUM(TabStichprobe[Zu
prüfende Belege])</totalsRowFormula>
    </tableColumn>
    <tableColumn id="45" xr3:uid="{00000000-0010-0000-0000-00002D000000}" name="geprüfte Belege Zufallsstichprobe" totalsRowFunction="custom" dataDxfId="114" totalsRowDxfId="113" dataCellStyle="Standard 2">
      <calculatedColumnFormula>COUNTIF(#REF!,1)</calculatedColumnFormula>
      <totalsRowFormula>SUM(TabStichprobe[geprüfte Belege Zufallsstichprobe])</totalsRowFormula>
    </tableColumn>
    <tableColumn id="2" xr3:uid="{00000000-0010-0000-0000-000002000000}" name="fehlerhafte Belege Zufallsstichprobe" totalsRowFunction="custom" dataDxfId="112" totalsRowDxfId="111" dataCellStyle="Standard 2">
      <calculatedColumnFormula>COUNTIFS(#REF!,1,#REF!,"&gt;0")</calculatedColumnFormula>
      <totalsRowFormula>SUM(TabStichprobe[fehlerhafte Belege Zufallsstichprobe])</totalsRowFormula>
    </tableColumn>
    <tableColumn id="47" xr3:uid="{00000000-0010-0000-0000-00002F000000}" name="zusätzlich geprüfte Belege" totalsRowFunction="custom" dataDxfId="110" totalsRowDxfId="109" dataCellStyle="Standard 2">
      <totalsRowFormula>SUM(TabStichprobe[zusätzlich geprüfte Belege])</totalsRowFormula>
    </tableColumn>
    <tableColumn id="46" xr3:uid="{00000000-0010-0000-0000-00002E000000}" name="fehlerhafte Belege zusätzlich" totalsRowFunction="custom" dataDxfId="108" totalsRowDxfId="107" dataCellStyle="Standard 2">
      <totalsRowFormula>SUM(TabStichprobe[fehlerhafte Belege zusätzlich])</totalsRowFormula>
    </tableColumn>
    <tableColumn id="8" xr3:uid="{00000000-0010-0000-0000-000008000000}" name="geprüfte Belege gesamt" totalsRowFunction="custom" dataDxfId="106" totalsRowDxfId="105" dataCellStyle="Standard 2">
      <calculatedColumnFormula>TabStichprobe[[#This Row],[zusätzlich geprüfte Belege]]+TabStichprobe[[#This Row],[geprüfte Belege Zufallsstichprobe]]</calculatedColumnFormula>
      <totalsRowFormula>SUM(TabStichprobe[geprüfte Belege gesamt])</totalsRowFormula>
    </tableColumn>
    <tableColumn id="7" xr3:uid="{00000000-0010-0000-0000-000007000000}" name="fehlerhafte Belege gesamt" totalsRowFunction="custom" dataDxfId="104" totalsRowDxfId="103" dataCellStyle="Standard 2">
      <calculatedColumnFormula>TabStichprobe[[#This Row],[fehlerhafte Belege zusätzlich]]+TabStichprobe[[#This Row],[fehlerhafte Belege Zufallsstichprobe]]</calculatedColumnFormula>
      <totalsRowFormula>SUM(TabStichprobe[fehlerhafte Belege gesamt])</totalsRowFormula>
    </tableColumn>
    <tableColumn id="11" xr3:uid="{00000000-0010-0000-0000-00000B000000}" name="Spalte6" dataDxfId="102" totalsRowDxfId="101" dataCellStyle="Standard 2"/>
    <tableColumn id="4" xr3:uid="{00000000-0010-0000-0000-000004000000}" name="Budget" dataDxfId="100" totalsRowDxfId="99" dataCellStyle="Standard 2">
      <calculatedColumnFormula>#REF!</calculatedColumnFormula>
    </tableColumn>
    <tableColumn id="5" xr3:uid="{00000000-0010-0000-0000-000005000000}" name="Anteil an Gesamt-budget" dataDxfId="98" totalsRowDxfId="97" dataCellStyle="Prozent 2">
      <calculatedColumnFormula>#REF!</calculatedColumnFormula>
    </tableColumn>
    <tableColumn id="9" xr3:uid="{00000000-0010-0000-0000-000009000000}" name="IST-Ausgaben" dataDxfId="96" totalsRowDxfId="95" dataCellStyle="Standard 2">
      <calculatedColumnFormula>#REF!</calculatedColumnFormula>
    </tableColumn>
    <tableColumn id="10" xr3:uid="{00000000-0010-0000-0000-00000A000000}" name="Anteil an gesamten direkten Kosten" dataDxfId="94" totalsRowDxfId="93" dataCellStyle="Prozent 2">
      <calculatedColumnFormula>IF(TabStichprobe[[#This Row],[IST-Ausgaben]]=0,0,TabStichprobe[[#This Row],[IST-Ausgaben]]/SUM(TabStichprobe[IST-Ausgaben]))</calculatedColumnFormula>
    </tableColumn>
    <tableColumn id="14" xr3:uid="{00000000-0010-0000-0000-00000E000000}" name="Spalte7" dataDxfId="92" totalsRowDxfId="91" dataCellStyle="Standard 2"/>
    <tableColumn id="13" xr3:uid="{00000000-0010-0000-0000-00000D000000}" name="Zu_x000a_prüfende Belege V1" totalsRowFunction="custom" dataDxfId="90" totalsRowDxfId="89" dataCellStyle="Standard 2">
      <calculatedColumnFormula>MIN(TabStichprobe[[#This Row],[Anzahl der
eingereichten Belege]],ROUNDUP(TabStichprobe[[#This Row],[Anteil an gesamten direkten Kosten]]*$E$6,0))</calculatedColumnFormula>
      <totalsRowFormula>SUM(TabStichprobe[Zu
prüfende Belege V1])</totalsRowFormula>
    </tableColumn>
    <tableColumn id="44" xr3:uid="{00000000-0010-0000-0000-00002C000000}" name="Spalte72" dataDxfId="88" totalsRowDxfId="87" dataCellStyle="Standard 2"/>
    <tableColumn id="15" xr3:uid="{00000000-0010-0000-0000-00000F000000}" name="Beleg-_x000a_über-_x000a_schuss" dataDxfId="86" totalsRowDxfId="85" dataCellStyle="Standard 2">
      <calculatedColumnFormula>D12-R12</calculatedColumnFormula>
    </tableColumn>
    <tableColumn id="16" xr3:uid="{00000000-0010-0000-0000-000010000000}" name="IST-Aus-_x000a_gaben Belegüber-schuss" dataDxfId="84" totalsRowDxfId="83" dataCellStyle="Währung 2">
      <calculatedColumnFormula>IF(T12&gt;0,O12,0)</calculatedColumnFormula>
    </tableColumn>
    <tableColumn id="17" xr3:uid="{00000000-0010-0000-0000-000011000000}" name="Anteil 1" dataDxfId="82" totalsRowDxfId="81" dataCellStyle="Prozent 2">
      <calculatedColumnFormula>IF(SUBTOTAL(9,$U$12:$U$18)=0,0,U12/SUBTOTAL(9,$U$12:$U$18))</calculatedColumnFormula>
    </tableColumn>
    <tableColumn id="18" xr3:uid="{00000000-0010-0000-0000-000012000000}" name="Zu_x000a_prüfende Belege V2" totalsRowFunction="custom" dataDxfId="80" totalsRowDxfId="79" dataCellStyle="Standard 2">
      <calculatedColumnFormula>MIN(D12,ROUNDUP(R12+($E$6-TabStichprobe[[#Totals],[Zu
prüfende Belege V1]])*V12,0))</calculatedColumnFormula>
      <totalsRowFormula>SUM(TabStichprobe[Zu
prüfende Belege V2])</totalsRowFormula>
    </tableColumn>
    <tableColumn id="19" xr3:uid="{00000000-0010-0000-0000-000013000000}" name="Spalte8" dataDxfId="78" totalsRowDxfId="77" dataCellStyle="Standard 2"/>
    <tableColumn id="20" xr3:uid="{00000000-0010-0000-0000-000014000000}" name="Beleg-_x000a_über-_x000a_schuss2" dataDxfId="76" totalsRowDxfId="75" dataCellStyle="Standard 2">
      <calculatedColumnFormula>D12-W12</calculatedColumnFormula>
    </tableColumn>
    <tableColumn id="21" xr3:uid="{00000000-0010-0000-0000-000015000000}" name="IST-Aus-_x000a_gaben Belegüber-schuss2" dataDxfId="74" totalsRowDxfId="73" dataCellStyle="Währung 2">
      <calculatedColumnFormula>IF(Y12&gt;0,O12,0)</calculatedColumnFormula>
    </tableColumn>
    <tableColumn id="22" xr3:uid="{00000000-0010-0000-0000-000016000000}" name="Anteil 2" dataDxfId="72" totalsRowDxfId="71" dataCellStyle="Prozent 2">
      <calculatedColumnFormula>IF(SUBTOTAL(9,$Z$12:$Z$18)=0,0,Z12/SUBTOTAL(9,$Z$12:$Z$18))</calculatedColumnFormula>
    </tableColumn>
    <tableColumn id="23" xr3:uid="{00000000-0010-0000-0000-000017000000}" name="Zu_x000a_prüfende Belege V3" totalsRowFunction="custom" dataDxfId="70" totalsRowDxfId="69" dataCellStyle="Standard 2">
      <calculatedColumnFormula>MIN(D12,ROUNDUP(W12+($E$6-TabStichprobe[[#Totals],[Zu
prüfende Belege V2]])*AA12,0))</calculatedColumnFormula>
      <totalsRowFormula>SUM(TabStichprobe[Zu
prüfende Belege V3])</totalsRowFormula>
    </tableColumn>
    <tableColumn id="24" xr3:uid="{00000000-0010-0000-0000-000018000000}" name="Spalte82" dataDxfId="68" totalsRowDxfId="67" dataCellStyle="Standard 2"/>
    <tableColumn id="25" xr3:uid="{00000000-0010-0000-0000-000019000000}" name="Beleg-_x000a_über-_x000a_schuss3" dataDxfId="66" totalsRowDxfId="65" dataCellStyle="Standard 2">
      <calculatedColumnFormula>D12-AB12</calculatedColumnFormula>
    </tableColumn>
    <tableColumn id="26" xr3:uid="{00000000-0010-0000-0000-00001A000000}" name="IST-Aus-_x000a_gaben Belegüber-schuss3" dataDxfId="64" totalsRowDxfId="63" dataCellStyle="Währung 2">
      <calculatedColumnFormula>IF(AD12&gt;0,O12,0)</calculatedColumnFormula>
    </tableColumn>
    <tableColumn id="27" xr3:uid="{00000000-0010-0000-0000-00001B000000}" name="Anteil 3" dataDxfId="62" totalsRowDxfId="61" dataCellStyle="Prozent 2">
      <calculatedColumnFormula>IF(SUBTOTAL(9,$AE$12:$AE$18)=0,0,AE12/SUBTOTAL(9,$AE$12:$AE$18))</calculatedColumnFormula>
    </tableColumn>
    <tableColumn id="28" xr3:uid="{00000000-0010-0000-0000-00001C000000}" name="Zu_x000a_prüfende Belege V4" totalsRowFunction="custom" dataDxfId="60" totalsRowDxfId="59" dataCellStyle="Standard 2">
      <calculatedColumnFormula>MIN(D12,ROUNDUP(AB12+($E$6-TabStichprobe[[#Totals],[Zu
prüfende Belege V3]])*AF12,0))</calculatedColumnFormula>
      <totalsRowFormula>SUM(TabStichprobe[Zu
prüfende Belege V4])</totalsRowFormula>
    </tableColumn>
    <tableColumn id="29" xr3:uid="{00000000-0010-0000-0000-00001D000000}" name="Spalte83" dataDxfId="58" totalsRowDxfId="57" dataCellStyle="Standard 2"/>
    <tableColumn id="30" xr3:uid="{00000000-0010-0000-0000-00001E000000}" name="Beleg-_x000a_über-_x000a_schuss4" dataDxfId="56" totalsRowDxfId="55" dataCellStyle="Standard 2">
      <calculatedColumnFormula>D12-AG12</calculatedColumnFormula>
    </tableColumn>
    <tableColumn id="31" xr3:uid="{00000000-0010-0000-0000-00001F000000}" name="IST-Aus-_x000a_gaben Belegüber-schuss4" dataDxfId="54" totalsRowDxfId="53" dataCellStyle="Währung 2">
      <calculatedColumnFormula>IF(AI12&gt;0,O12,0)</calculatedColumnFormula>
    </tableColumn>
    <tableColumn id="32" xr3:uid="{00000000-0010-0000-0000-000020000000}" name="Anteil 4" dataDxfId="52" totalsRowDxfId="51" dataCellStyle="Prozent 2">
      <calculatedColumnFormula>IF(SUBTOTAL(9,$AJ$12:$AJ$18)=0,0,AJ12/SUBTOTAL(9,$AJ$12:$AJ$18))</calculatedColumnFormula>
    </tableColumn>
    <tableColumn id="33" xr3:uid="{00000000-0010-0000-0000-000021000000}" name="Zu_x000a_prüfende Belege V5" totalsRowFunction="custom" dataDxfId="50" totalsRowDxfId="49" dataCellStyle="Standard 2">
      <calculatedColumnFormula>MIN(D12,ROUNDUP(AG12+($E$6-TabStichprobe[[#Totals],[Zu
prüfende Belege V4]])*AK12,0))</calculatedColumnFormula>
      <totalsRowFormula>SUM(TabStichprobe[Zu
prüfende Belege V5])</totalsRowFormula>
    </tableColumn>
    <tableColumn id="34" xr3:uid="{00000000-0010-0000-0000-000022000000}" name="Spalte84" dataDxfId="48" totalsRowDxfId="47" dataCellStyle="Standard 2"/>
    <tableColumn id="35" xr3:uid="{00000000-0010-0000-0000-000023000000}" name="Beleg-_x000a_über-_x000a_schuss5" dataDxfId="46" totalsRowDxfId="45" dataCellStyle="Standard 2">
      <calculatedColumnFormula>D12-AL12</calculatedColumnFormula>
    </tableColumn>
    <tableColumn id="36" xr3:uid="{00000000-0010-0000-0000-000024000000}" name="IST-Aus-_x000a_gaben Belegüber-schuss5" dataDxfId="44" totalsRowDxfId="43" dataCellStyle="Währung 2">
      <calculatedColumnFormula>IF(AN12&gt;0,O12,0)</calculatedColumnFormula>
    </tableColumn>
    <tableColumn id="37" xr3:uid="{00000000-0010-0000-0000-000025000000}" name="Anteil 5" dataDxfId="42" totalsRowDxfId="41" dataCellStyle="Prozent 2">
      <calculatedColumnFormula>IF(SUBTOTAL(9,$AO$12:$AO$18)=0,0,AO12/SUBTOTAL(9,$AO$12:$AO$18))</calculatedColumnFormula>
    </tableColumn>
    <tableColumn id="38" xr3:uid="{00000000-0010-0000-0000-000026000000}" name="Zu_x000a_prüfende Belege V6" totalsRowFunction="custom" dataDxfId="40" totalsRowDxfId="39" dataCellStyle="Standard 2">
      <calculatedColumnFormula>MIN(D12,ROUNDUP(AL12+($E$6-TabStichprobe[[#Totals],[Zu
prüfende Belege V5]])*AP12,0))</calculatedColumnFormula>
      <totalsRowFormula>SUM(TabStichprobe[Zu
prüfende Belege V6])</totalsRowFormula>
    </tableColumn>
    <tableColumn id="39" xr3:uid="{00000000-0010-0000-0000-000027000000}" name="Spalte85" dataDxfId="38" totalsRowDxfId="37" dataCellStyle="Standard 2"/>
    <tableColumn id="40" xr3:uid="{00000000-0010-0000-0000-000028000000}" name="Beleg-_x000a_über-_x000a_schuss6" dataDxfId="36" totalsRowDxfId="35" dataCellStyle="Standard 2">
      <calculatedColumnFormula>D12-AQ12</calculatedColumnFormula>
    </tableColumn>
    <tableColumn id="41" xr3:uid="{00000000-0010-0000-0000-000029000000}" name="IST-Aus-_x000a_gaben Belegüber-schuss6" dataDxfId="34" totalsRowDxfId="33" dataCellStyle="Währung 2">
      <calculatedColumnFormula>IF(AS12&gt;0,O12,0)</calculatedColumnFormula>
    </tableColumn>
    <tableColumn id="42" xr3:uid="{00000000-0010-0000-0000-00002A000000}" name="Anteil 6" dataDxfId="32" totalsRowDxfId="31" dataCellStyle="Prozent 2">
      <calculatedColumnFormula>IF(SUBTOTAL(9,$AT$12:$AT$18)=0,0,AT12/SUBTOTAL(9,$AT$12:$AT$18))</calculatedColumnFormula>
    </tableColumn>
  </tableColumns>
  <tableStyleInfo name="Tabellenformat 1 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A1:W72"/>
  <sheetViews>
    <sheetView showGridLines="0" zoomScaleNormal="100" workbookViewId="0">
      <selection activeCell="F8" sqref="F8"/>
    </sheetView>
  </sheetViews>
  <sheetFormatPr baseColWidth="10" defaultRowHeight="18.75" customHeight="1" outlineLevelRow="1" outlineLevelCol="2" x14ac:dyDescent="0.2"/>
  <cols>
    <col min="1" max="2" width="2.7109375" style="18" customWidth="1"/>
    <col min="3" max="3" width="18.28515625" style="18" customWidth="1"/>
    <col min="4" max="4" width="20.85546875" style="18" customWidth="1"/>
    <col min="5" max="5" width="7" style="18" customWidth="1"/>
    <col min="6" max="6" width="17.7109375" style="18" bestFit="1" customWidth="1"/>
    <col min="7" max="7" width="7.42578125" style="19" customWidth="1"/>
    <col min="8" max="8" width="1.7109375" style="19" customWidth="1"/>
    <col min="9" max="9" width="17.7109375" style="18" bestFit="1" customWidth="1"/>
    <col min="10" max="10" width="7.42578125" style="19" customWidth="1"/>
    <col min="11" max="11" width="1.7109375" style="19" customWidth="1" outlineLevel="1"/>
    <col min="12" max="12" width="18.140625" style="18" customWidth="1" outlineLevel="1"/>
    <col min="13" max="13" width="8.85546875" style="19" customWidth="1" outlineLevel="1"/>
    <col min="14" max="14" width="1.7109375" style="19" customWidth="1" outlineLevel="1"/>
    <col min="15" max="15" width="21" style="19" customWidth="1" outlineLevel="1"/>
    <col min="16" max="16" width="9.28515625" style="19" customWidth="1" outlineLevel="1"/>
    <col min="17" max="17" width="1.7109375" style="19" customWidth="1" outlineLevel="2"/>
    <col min="18" max="18" width="17.7109375" style="18" customWidth="1" outlineLevel="2"/>
    <col min="19" max="19" width="7.42578125" style="19" customWidth="1" outlineLevel="2"/>
    <col min="20" max="20" width="1.7109375" style="19" customWidth="1" outlineLevel="2"/>
    <col min="21" max="21" width="19" style="18" customWidth="1" outlineLevel="2"/>
    <col min="22" max="23" width="11.42578125" style="18" customWidth="1" outlineLevel="1"/>
    <col min="24" max="57" width="11.42578125" style="18" customWidth="1"/>
    <col min="58" max="247" width="11.42578125" style="18"/>
    <col min="248" max="249" width="3.7109375" style="18" customWidth="1"/>
    <col min="250" max="250" width="25" style="18" customWidth="1"/>
    <col min="251" max="251" width="34" style="18" customWidth="1"/>
    <col min="252" max="252" width="4.42578125" style="18" bestFit="1" customWidth="1"/>
    <col min="253" max="253" width="20.7109375" style="18" customWidth="1"/>
    <col min="254" max="254" width="20.42578125" style="18" customWidth="1"/>
    <col min="255" max="255" width="3.7109375" style="18" customWidth="1"/>
    <col min="256" max="503" width="11.42578125" style="18"/>
    <col min="504" max="505" width="3.7109375" style="18" customWidth="1"/>
    <col min="506" max="506" width="25" style="18" customWidth="1"/>
    <col min="507" max="507" width="34" style="18" customWidth="1"/>
    <col min="508" max="508" width="4.42578125" style="18" bestFit="1" customWidth="1"/>
    <col min="509" max="509" width="20.7109375" style="18" customWidth="1"/>
    <col min="510" max="510" width="20.42578125" style="18" customWidth="1"/>
    <col min="511" max="511" width="3.7109375" style="18" customWidth="1"/>
    <col min="512" max="759" width="11.42578125" style="18"/>
    <col min="760" max="761" width="3.7109375" style="18" customWidth="1"/>
    <col min="762" max="762" width="25" style="18" customWidth="1"/>
    <col min="763" max="763" width="34" style="18" customWidth="1"/>
    <col min="764" max="764" width="4.42578125" style="18" bestFit="1" customWidth="1"/>
    <col min="765" max="765" width="20.7109375" style="18" customWidth="1"/>
    <col min="766" max="766" width="20.42578125" style="18" customWidth="1"/>
    <col min="767" max="767" width="3.7109375" style="18" customWidth="1"/>
    <col min="768" max="1015" width="11.42578125" style="18"/>
    <col min="1016" max="1017" width="3.7109375" style="18" customWidth="1"/>
    <col min="1018" max="1018" width="25" style="18" customWidth="1"/>
    <col min="1019" max="1019" width="34" style="18" customWidth="1"/>
    <col min="1020" max="1020" width="4.42578125" style="18" bestFit="1" customWidth="1"/>
    <col min="1021" max="1021" width="20.7109375" style="18" customWidth="1"/>
    <col min="1022" max="1022" width="20.42578125" style="18" customWidth="1"/>
    <col min="1023" max="1023" width="3.7109375" style="18" customWidth="1"/>
    <col min="1024" max="1271" width="11.42578125" style="18"/>
    <col min="1272" max="1273" width="3.7109375" style="18" customWidth="1"/>
    <col min="1274" max="1274" width="25" style="18" customWidth="1"/>
    <col min="1275" max="1275" width="34" style="18" customWidth="1"/>
    <col min="1276" max="1276" width="4.42578125" style="18" bestFit="1" customWidth="1"/>
    <col min="1277" max="1277" width="20.7109375" style="18" customWidth="1"/>
    <col min="1278" max="1278" width="20.42578125" style="18" customWidth="1"/>
    <col min="1279" max="1279" width="3.7109375" style="18" customWidth="1"/>
    <col min="1280" max="1527" width="11.42578125" style="18"/>
    <col min="1528" max="1529" width="3.7109375" style="18" customWidth="1"/>
    <col min="1530" max="1530" width="25" style="18" customWidth="1"/>
    <col min="1531" max="1531" width="34" style="18" customWidth="1"/>
    <col min="1532" max="1532" width="4.42578125" style="18" bestFit="1" customWidth="1"/>
    <col min="1533" max="1533" width="20.7109375" style="18" customWidth="1"/>
    <col min="1534" max="1534" width="20.42578125" style="18" customWidth="1"/>
    <col min="1535" max="1535" width="3.7109375" style="18" customWidth="1"/>
    <col min="1536" max="1783" width="11.42578125" style="18"/>
    <col min="1784" max="1785" width="3.7109375" style="18" customWidth="1"/>
    <col min="1786" max="1786" width="25" style="18" customWidth="1"/>
    <col min="1787" max="1787" width="34" style="18" customWidth="1"/>
    <col min="1788" max="1788" width="4.42578125" style="18" bestFit="1" customWidth="1"/>
    <col min="1789" max="1789" width="20.7109375" style="18" customWidth="1"/>
    <col min="1790" max="1790" width="20.42578125" style="18" customWidth="1"/>
    <col min="1791" max="1791" width="3.7109375" style="18" customWidth="1"/>
    <col min="1792" max="2039" width="11.42578125" style="18"/>
    <col min="2040" max="2041" width="3.7109375" style="18" customWidth="1"/>
    <col min="2042" max="2042" width="25" style="18" customWidth="1"/>
    <col min="2043" max="2043" width="34" style="18" customWidth="1"/>
    <col min="2044" max="2044" width="4.42578125" style="18" bestFit="1" customWidth="1"/>
    <col min="2045" max="2045" width="20.7109375" style="18" customWidth="1"/>
    <col min="2046" max="2046" width="20.42578125" style="18" customWidth="1"/>
    <col min="2047" max="2047" width="3.7109375" style="18" customWidth="1"/>
    <col min="2048" max="2295" width="11.42578125" style="18"/>
    <col min="2296" max="2297" width="3.7109375" style="18" customWidth="1"/>
    <col min="2298" max="2298" width="25" style="18" customWidth="1"/>
    <col min="2299" max="2299" width="34" style="18" customWidth="1"/>
    <col min="2300" max="2300" width="4.42578125" style="18" bestFit="1" customWidth="1"/>
    <col min="2301" max="2301" width="20.7109375" style="18" customWidth="1"/>
    <col min="2302" max="2302" width="20.42578125" style="18" customWidth="1"/>
    <col min="2303" max="2303" width="3.7109375" style="18" customWidth="1"/>
    <col min="2304" max="2551" width="11.42578125" style="18"/>
    <col min="2552" max="2553" width="3.7109375" style="18" customWidth="1"/>
    <col min="2554" max="2554" width="25" style="18" customWidth="1"/>
    <col min="2555" max="2555" width="34" style="18" customWidth="1"/>
    <col min="2556" max="2556" width="4.42578125" style="18" bestFit="1" customWidth="1"/>
    <col min="2557" max="2557" width="20.7109375" style="18" customWidth="1"/>
    <col min="2558" max="2558" width="20.42578125" style="18" customWidth="1"/>
    <col min="2559" max="2559" width="3.7109375" style="18" customWidth="1"/>
    <col min="2560" max="2807" width="11.42578125" style="18"/>
    <col min="2808" max="2809" width="3.7109375" style="18" customWidth="1"/>
    <col min="2810" max="2810" width="25" style="18" customWidth="1"/>
    <col min="2811" max="2811" width="34" style="18" customWidth="1"/>
    <col min="2812" max="2812" width="4.42578125" style="18" bestFit="1" customWidth="1"/>
    <col min="2813" max="2813" width="20.7109375" style="18" customWidth="1"/>
    <col min="2814" max="2814" width="20.42578125" style="18" customWidth="1"/>
    <col min="2815" max="2815" width="3.7109375" style="18" customWidth="1"/>
    <col min="2816" max="3063" width="11.42578125" style="18"/>
    <col min="3064" max="3065" width="3.7109375" style="18" customWidth="1"/>
    <col min="3066" max="3066" width="25" style="18" customWidth="1"/>
    <col min="3067" max="3067" width="34" style="18" customWidth="1"/>
    <col min="3068" max="3068" width="4.42578125" style="18" bestFit="1" customWidth="1"/>
    <col min="3069" max="3069" width="20.7109375" style="18" customWidth="1"/>
    <col min="3070" max="3070" width="20.42578125" style="18" customWidth="1"/>
    <col min="3071" max="3071" width="3.7109375" style="18" customWidth="1"/>
    <col min="3072" max="3319" width="11.42578125" style="18"/>
    <col min="3320" max="3321" width="3.7109375" style="18" customWidth="1"/>
    <col min="3322" max="3322" width="25" style="18" customWidth="1"/>
    <col min="3323" max="3323" width="34" style="18" customWidth="1"/>
    <col min="3324" max="3324" width="4.42578125" style="18" bestFit="1" customWidth="1"/>
    <col min="3325" max="3325" width="20.7109375" style="18" customWidth="1"/>
    <col min="3326" max="3326" width="20.42578125" style="18" customWidth="1"/>
    <col min="3327" max="3327" width="3.7109375" style="18" customWidth="1"/>
    <col min="3328" max="3575" width="11.42578125" style="18"/>
    <col min="3576" max="3577" width="3.7109375" style="18" customWidth="1"/>
    <col min="3578" max="3578" width="25" style="18" customWidth="1"/>
    <col min="3579" max="3579" width="34" style="18" customWidth="1"/>
    <col min="3580" max="3580" width="4.42578125" style="18" bestFit="1" customWidth="1"/>
    <col min="3581" max="3581" width="20.7109375" style="18" customWidth="1"/>
    <col min="3582" max="3582" width="20.42578125" style="18" customWidth="1"/>
    <col min="3583" max="3583" width="3.7109375" style="18" customWidth="1"/>
    <col min="3584" max="3831" width="11.42578125" style="18"/>
    <col min="3832" max="3833" width="3.7109375" style="18" customWidth="1"/>
    <col min="3834" max="3834" width="25" style="18" customWidth="1"/>
    <col min="3835" max="3835" width="34" style="18" customWidth="1"/>
    <col min="3836" max="3836" width="4.42578125" style="18" bestFit="1" customWidth="1"/>
    <col min="3837" max="3837" width="20.7109375" style="18" customWidth="1"/>
    <col min="3838" max="3838" width="20.42578125" style="18" customWidth="1"/>
    <col min="3839" max="3839" width="3.7109375" style="18" customWidth="1"/>
    <col min="3840" max="4087" width="11.42578125" style="18"/>
    <col min="4088" max="4089" width="3.7109375" style="18" customWidth="1"/>
    <col min="4090" max="4090" width="25" style="18" customWidth="1"/>
    <col min="4091" max="4091" width="34" style="18" customWidth="1"/>
    <col min="4092" max="4092" width="4.42578125" style="18" bestFit="1" customWidth="1"/>
    <col min="4093" max="4093" width="20.7109375" style="18" customWidth="1"/>
    <col min="4094" max="4094" width="20.42578125" style="18" customWidth="1"/>
    <col min="4095" max="4095" width="3.7109375" style="18" customWidth="1"/>
    <col min="4096" max="4343" width="11.42578125" style="18"/>
    <col min="4344" max="4345" width="3.7109375" style="18" customWidth="1"/>
    <col min="4346" max="4346" width="25" style="18" customWidth="1"/>
    <col min="4347" max="4347" width="34" style="18" customWidth="1"/>
    <col min="4348" max="4348" width="4.42578125" style="18" bestFit="1" customWidth="1"/>
    <col min="4349" max="4349" width="20.7109375" style="18" customWidth="1"/>
    <col min="4350" max="4350" width="20.42578125" style="18" customWidth="1"/>
    <col min="4351" max="4351" width="3.7109375" style="18" customWidth="1"/>
    <col min="4352" max="4599" width="11.42578125" style="18"/>
    <col min="4600" max="4601" width="3.7109375" style="18" customWidth="1"/>
    <col min="4602" max="4602" width="25" style="18" customWidth="1"/>
    <col min="4603" max="4603" width="34" style="18" customWidth="1"/>
    <col min="4604" max="4604" width="4.42578125" style="18" bestFit="1" customWidth="1"/>
    <col min="4605" max="4605" width="20.7109375" style="18" customWidth="1"/>
    <col min="4606" max="4606" width="20.42578125" style="18" customWidth="1"/>
    <col min="4607" max="4607" width="3.7109375" style="18" customWidth="1"/>
    <col min="4608" max="4855" width="11.42578125" style="18"/>
    <col min="4856" max="4857" width="3.7109375" style="18" customWidth="1"/>
    <col min="4858" max="4858" width="25" style="18" customWidth="1"/>
    <col min="4859" max="4859" width="34" style="18" customWidth="1"/>
    <col min="4860" max="4860" width="4.42578125" style="18" bestFit="1" customWidth="1"/>
    <col min="4861" max="4861" width="20.7109375" style="18" customWidth="1"/>
    <col min="4862" max="4862" width="20.42578125" style="18" customWidth="1"/>
    <col min="4863" max="4863" width="3.7109375" style="18" customWidth="1"/>
    <col min="4864" max="5111" width="11.42578125" style="18"/>
    <col min="5112" max="5113" width="3.7109375" style="18" customWidth="1"/>
    <col min="5114" max="5114" width="25" style="18" customWidth="1"/>
    <col min="5115" max="5115" width="34" style="18" customWidth="1"/>
    <col min="5116" max="5116" width="4.42578125" style="18" bestFit="1" customWidth="1"/>
    <col min="5117" max="5117" width="20.7109375" style="18" customWidth="1"/>
    <col min="5118" max="5118" width="20.42578125" style="18" customWidth="1"/>
    <col min="5119" max="5119" width="3.7109375" style="18" customWidth="1"/>
    <col min="5120" max="5367" width="11.42578125" style="18"/>
    <col min="5368" max="5369" width="3.7109375" style="18" customWidth="1"/>
    <col min="5370" max="5370" width="25" style="18" customWidth="1"/>
    <col min="5371" max="5371" width="34" style="18" customWidth="1"/>
    <col min="5372" max="5372" width="4.42578125" style="18" bestFit="1" customWidth="1"/>
    <col min="5373" max="5373" width="20.7109375" style="18" customWidth="1"/>
    <col min="5374" max="5374" width="20.42578125" style="18" customWidth="1"/>
    <col min="5375" max="5375" width="3.7109375" style="18" customWidth="1"/>
    <col min="5376" max="5623" width="11.42578125" style="18"/>
    <col min="5624" max="5625" width="3.7109375" style="18" customWidth="1"/>
    <col min="5626" max="5626" width="25" style="18" customWidth="1"/>
    <col min="5627" max="5627" width="34" style="18" customWidth="1"/>
    <col min="5628" max="5628" width="4.42578125" style="18" bestFit="1" customWidth="1"/>
    <col min="5629" max="5629" width="20.7109375" style="18" customWidth="1"/>
    <col min="5630" max="5630" width="20.42578125" style="18" customWidth="1"/>
    <col min="5631" max="5631" width="3.7109375" style="18" customWidth="1"/>
    <col min="5632" max="5879" width="11.42578125" style="18"/>
    <col min="5880" max="5881" width="3.7109375" style="18" customWidth="1"/>
    <col min="5882" max="5882" width="25" style="18" customWidth="1"/>
    <col min="5883" max="5883" width="34" style="18" customWidth="1"/>
    <col min="5884" max="5884" width="4.42578125" style="18" bestFit="1" customWidth="1"/>
    <col min="5885" max="5885" width="20.7109375" style="18" customWidth="1"/>
    <col min="5886" max="5886" width="20.42578125" style="18" customWidth="1"/>
    <col min="5887" max="5887" width="3.7109375" style="18" customWidth="1"/>
    <col min="5888" max="6135" width="11.42578125" style="18"/>
    <col min="6136" max="6137" width="3.7109375" style="18" customWidth="1"/>
    <col min="6138" max="6138" width="25" style="18" customWidth="1"/>
    <col min="6139" max="6139" width="34" style="18" customWidth="1"/>
    <col min="6140" max="6140" width="4.42578125" style="18" bestFit="1" customWidth="1"/>
    <col min="6141" max="6141" width="20.7109375" style="18" customWidth="1"/>
    <col min="6142" max="6142" width="20.42578125" style="18" customWidth="1"/>
    <col min="6143" max="6143" width="3.7109375" style="18" customWidth="1"/>
    <col min="6144" max="6391" width="11.42578125" style="18"/>
    <col min="6392" max="6393" width="3.7109375" style="18" customWidth="1"/>
    <col min="6394" max="6394" width="25" style="18" customWidth="1"/>
    <col min="6395" max="6395" width="34" style="18" customWidth="1"/>
    <col min="6396" max="6396" width="4.42578125" style="18" bestFit="1" customWidth="1"/>
    <col min="6397" max="6397" width="20.7109375" style="18" customWidth="1"/>
    <col min="6398" max="6398" width="20.42578125" style="18" customWidth="1"/>
    <col min="6399" max="6399" width="3.7109375" style="18" customWidth="1"/>
    <col min="6400" max="6647" width="11.42578125" style="18"/>
    <col min="6648" max="6649" width="3.7109375" style="18" customWidth="1"/>
    <col min="6650" max="6650" width="25" style="18" customWidth="1"/>
    <col min="6651" max="6651" width="34" style="18" customWidth="1"/>
    <col min="6652" max="6652" width="4.42578125" style="18" bestFit="1" customWidth="1"/>
    <col min="6653" max="6653" width="20.7109375" style="18" customWidth="1"/>
    <col min="6654" max="6654" width="20.42578125" style="18" customWidth="1"/>
    <col min="6655" max="6655" width="3.7109375" style="18" customWidth="1"/>
    <col min="6656" max="6903" width="11.42578125" style="18"/>
    <col min="6904" max="6905" width="3.7109375" style="18" customWidth="1"/>
    <col min="6906" max="6906" width="25" style="18" customWidth="1"/>
    <col min="6907" max="6907" width="34" style="18" customWidth="1"/>
    <col min="6908" max="6908" width="4.42578125" style="18" bestFit="1" customWidth="1"/>
    <col min="6909" max="6909" width="20.7109375" style="18" customWidth="1"/>
    <col min="6910" max="6910" width="20.42578125" style="18" customWidth="1"/>
    <col min="6911" max="6911" width="3.7109375" style="18" customWidth="1"/>
    <col min="6912" max="7159" width="11.42578125" style="18"/>
    <col min="7160" max="7161" width="3.7109375" style="18" customWidth="1"/>
    <col min="7162" max="7162" width="25" style="18" customWidth="1"/>
    <col min="7163" max="7163" width="34" style="18" customWidth="1"/>
    <col min="7164" max="7164" width="4.42578125" style="18" bestFit="1" customWidth="1"/>
    <col min="7165" max="7165" width="20.7109375" style="18" customWidth="1"/>
    <col min="7166" max="7166" width="20.42578125" style="18" customWidth="1"/>
    <col min="7167" max="7167" width="3.7109375" style="18" customWidth="1"/>
    <col min="7168" max="7415" width="11.42578125" style="18"/>
    <col min="7416" max="7417" width="3.7109375" style="18" customWidth="1"/>
    <col min="7418" max="7418" width="25" style="18" customWidth="1"/>
    <col min="7419" max="7419" width="34" style="18" customWidth="1"/>
    <col min="7420" max="7420" width="4.42578125" style="18" bestFit="1" customWidth="1"/>
    <col min="7421" max="7421" width="20.7109375" style="18" customWidth="1"/>
    <col min="7422" max="7422" width="20.42578125" style="18" customWidth="1"/>
    <col min="7423" max="7423" width="3.7109375" style="18" customWidth="1"/>
    <col min="7424" max="7671" width="11.42578125" style="18"/>
    <col min="7672" max="7673" width="3.7109375" style="18" customWidth="1"/>
    <col min="7674" max="7674" width="25" style="18" customWidth="1"/>
    <col min="7675" max="7675" width="34" style="18" customWidth="1"/>
    <col min="7676" max="7676" width="4.42578125" style="18" bestFit="1" customWidth="1"/>
    <col min="7677" max="7677" width="20.7109375" style="18" customWidth="1"/>
    <col min="7678" max="7678" width="20.42578125" style="18" customWidth="1"/>
    <col min="7679" max="7679" width="3.7109375" style="18" customWidth="1"/>
    <col min="7680" max="7927" width="11.42578125" style="18"/>
    <col min="7928" max="7929" width="3.7109375" style="18" customWidth="1"/>
    <col min="7930" max="7930" width="25" style="18" customWidth="1"/>
    <col min="7931" max="7931" width="34" style="18" customWidth="1"/>
    <col min="7932" max="7932" width="4.42578125" style="18" bestFit="1" customWidth="1"/>
    <col min="7933" max="7933" width="20.7109375" style="18" customWidth="1"/>
    <col min="7934" max="7934" width="20.42578125" style="18" customWidth="1"/>
    <col min="7935" max="7935" width="3.7109375" style="18" customWidth="1"/>
    <col min="7936" max="8183" width="11.42578125" style="18"/>
    <col min="8184" max="8185" width="3.7109375" style="18" customWidth="1"/>
    <col min="8186" max="8186" width="25" style="18" customWidth="1"/>
    <col min="8187" max="8187" width="34" style="18" customWidth="1"/>
    <col min="8188" max="8188" width="4.42578125" style="18" bestFit="1" customWidth="1"/>
    <col min="8189" max="8189" width="20.7109375" style="18" customWidth="1"/>
    <col min="8190" max="8190" width="20.42578125" style="18" customWidth="1"/>
    <col min="8191" max="8191" width="3.7109375" style="18" customWidth="1"/>
    <col min="8192" max="8439" width="11.42578125" style="18"/>
    <col min="8440" max="8441" width="3.7109375" style="18" customWidth="1"/>
    <col min="8442" max="8442" width="25" style="18" customWidth="1"/>
    <col min="8443" max="8443" width="34" style="18" customWidth="1"/>
    <col min="8444" max="8444" width="4.42578125" style="18" bestFit="1" customWidth="1"/>
    <col min="8445" max="8445" width="20.7109375" style="18" customWidth="1"/>
    <col min="8446" max="8446" width="20.42578125" style="18" customWidth="1"/>
    <col min="8447" max="8447" width="3.7109375" style="18" customWidth="1"/>
    <col min="8448" max="8695" width="11.42578125" style="18"/>
    <col min="8696" max="8697" width="3.7109375" style="18" customWidth="1"/>
    <col min="8698" max="8698" width="25" style="18" customWidth="1"/>
    <col min="8699" max="8699" width="34" style="18" customWidth="1"/>
    <col min="8700" max="8700" width="4.42578125" style="18" bestFit="1" customWidth="1"/>
    <col min="8701" max="8701" width="20.7109375" style="18" customWidth="1"/>
    <col min="8702" max="8702" width="20.42578125" style="18" customWidth="1"/>
    <col min="8703" max="8703" width="3.7109375" style="18" customWidth="1"/>
    <col min="8704" max="8951" width="11.42578125" style="18"/>
    <col min="8952" max="8953" width="3.7109375" style="18" customWidth="1"/>
    <col min="8954" max="8954" width="25" style="18" customWidth="1"/>
    <col min="8955" max="8955" width="34" style="18" customWidth="1"/>
    <col min="8956" max="8956" width="4.42578125" style="18" bestFit="1" customWidth="1"/>
    <col min="8957" max="8957" width="20.7109375" style="18" customWidth="1"/>
    <col min="8958" max="8958" width="20.42578125" style="18" customWidth="1"/>
    <col min="8959" max="8959" width="3.7109375" style="18" customWidth="1"/>
    <col min="8960" max="9207" width="11.42578125" style="18"/>
    <col min="9208" max="9209" width="3.7109375" style="18" customWidth="1"/>
    <col min="9210" max="9210" width="25" style="18" customWidth="1"/>
    <col min="9211" max="9211" width="34" style="18" customWidth="1"/>
    <col min="9212" max="9212" width="4.42578125" style="18" bestFit="1" customWidth="1"/>
    <col min="9213" max="9213" width="20.7109375" style="18" customWidth="1"/>
    <col min="9214" max="9214" width="20.42578125" style="18" customWidth="1"/>
    <col min="9215" max="9215" width="3.7109375" style="18" customWidth="1"/>
    <col min="9216" max="9463" width="11.42578125" style="18"/>
    <col min="9464" max="9465" width="3.7109375" style="18" customWidth="1"/>
    <col min="9466" max="9466" width="25" style="18" customWidth="1"/>
    <col min="9467" max="9467" width="34" style="18" customWidth="1"/>
    <col min="9468" max="9468" width="4.42578125" style="18" bestFit="1" customWidth="1"/>
    <col min="9469" max="9469" width="20.7109375" style="18" customWidth="1"/>
    <col min="9470" max="9470" width="20.42578125" style="18" customWidth="1"/>
    <col min="9471" max="9471" width="3.7109375" style="18" customWidth="1"/>
    <col min="9472" max="9719" width="11.42578125" style="18"/>
    <col min="9720" max="9721" width="3.7109375" style="18" customWidth="1"/>
    <col min="9722" max="9722" width="25" style="18" customWidth="1"/>
    <col min="9723" max="9723" width="34" style="18" customWidth="1"/>
    <col min="9724" max="9724" width="4.42578125" style="18" bestFit="1" customWidth="1"/>
    <col min="9725" max="9725" width="20.7109375" style="18" customWidth="1"/>
    <col min="9726" max="9726" width="20.42578125" style="18" customWidth="1"/>
    <col min="9727" max="9727" width="3.7109375" style="18" customWidth="1"/>
    <col min="9728" max="9975" width="11.42578125" style="18"/>
    <col min="9976" max="9977" width="3.7109375" style="18" customWidth="1"/>
    <col min="9978" max="9978" width="25" style="18" customWidth="1"/>
    <col min="9979" max="9979" width="34" style="18" customWidth="1"/>
    <col min="9980" max="9980" width="4.42578125" style="18" bestFit="1" customWidth="1"/>
    <col min="9981" max="9981" width="20.7109375" style="18" customWidth="1"/>
    <col min="9982" max="9982" width="20.42578125" style="18" customWidth="1"/>
    <col min="9983" max="9983" width="3.7109375" style="18" customWidth="1"/>
    <col min="9984" max="10231" width="11.42578125" style="18"/>
    <col min="10232" max="10233" width="3.7109375" style="18" customWidth="1"/>
    <col min="10234" max="10234" width="25" style="18" customWidth="1"/>
    <col min="10235" max="10235" width="34" style="18" customWidth="1"/>
    <col min="10236" max="10236" width="4.42578125" style="18" bestFit="1" customWidth="1"/>
    <col min="10237" max="10237" width="20.7109375" style="18" customWidth="1"/>
    <col min="10238" max="10238" width="20.42578125" style="18" customWidth="1"/>
    <col min="10239" max="10239" width="3.7109375" style="18" customWidth="1"/>
    <col min="10240" max="10487" width="11.42578125" style="18"/>
    <col min="10488" max="10489" width="3.7109375" style="18" customWidth="1"/>
    <col min="10490" max="10490" width="25" style="18" customWidth="1"/>
    <col min="10491" max="10491" width="34" style="18" customWidth="1"/>
    <col min="10492" max="10492" width="4.42578125" style="18" bestFit="1" customWidth="1"/>
    <col min="10493" max="10493" width="20.7109375" style="18" customWidth="1"/>
    <col min="10494" max="10494" width="20.42578125" style="18" customWidth="1"/>
    <col min="10495" max="10495" width="3.7109375" style="18" customWidth="1"/>
    <col min="10496" max="10743" width="11.42578125" style="18"/>
    <col min="10744" max="10745" width="3.7109375" style="18" customWidth="1"/>
    <col min="10746" max="10746" width="25" style="18" customWidth="1"/>
    <col min="10747" max="10747" width="34" style="18" customWidth="1"/>
    <col min="10748" max="10748" width="4.42578125" style="18" bestFit="1" customWidth="1"/>
    <col min="10749" max="10749" width="20.7109375" style="18" customWidth="1"/>
    <col min="10750" max="10750" width="20.42578125" style="18" customWidth="1"/>
    <col min="10751" max="10751" width="3.7109375" style="18" customWidth="1"/>
    <col min="10752" max="10999" width="11.42578125" style="18"/>
    <col min="11000" max="11001" width="3.7109375" style="18" customWidth="1"/>
    <col min="11002" max="11002" width="25" style="18" customWidth="1"/>
    <col min="11003" max="11003" width="34" style="18" customWidth="1"/>
    <col min="11004" max="11004" width="4.42578125" style="18" bestFit="1" customWidth="1"/>
    <col min="11005" max="11005" width="20.7109375" style="18" customWidth="1"/>
    <col min="11006" max="11006" width="20.42578125" style="18" customWidth="1"/>
    <col min="11007" max="11007" width="3.7109375" style="18" customWidth="1"/>
    <col min="11008" max="11255" width="11.42578125" style="18"/>
    <col min="11256" max="11257" width="3.7109375" style="18" customWidth="1"/>
    <col min="11258" max="11258" width="25" style="18" customWidth="1"/>
    <col min="11259" max="11259" width="34" style="18" customWidth="1"/>
    <col min="11260" max="11260" width="4.42578125" style="18" bestFit="1" customWidth="1"/>
    <col min="11261" max="11261" width="20.7109375" style="18" customWidth="1"/>
    <col min="11262" max="11262" width="20.42578125" style="18" customWidth="1"/>
    <col min="11263" max="11263" width="3.7109375" style="18" customWidth="1"/>
    <col min="11264" max="11511" width="11.42578125" style="18"/>
    <col min="11512" max="11513" width="3.7109375" style="18" customWidth="1"/>
    <col min="11514" max="11514" width="25" style="18" customWidth="1"/>
    <col min="11515" max="11515" width="34" style="18" customWidth="1"/>
    <col min="11516" max="11516" width="4.42578125" style="18" bestFit="1" customWidth="1"/>
    <col min="11517" max="11517" width="20.7109375" style="18" customWidth="1"/>
    <col min="11518" max="11518" width="20.42578125" style="18" customWidth="1"/>
    <col min="11519" max="11519" width="3.7109375" style="18" customWidth="1"/>
    <col min="11520" max="11767" width="11.42578125" style="18"/>
    <col min="11768" max="11769" width="3.7109375" style="18" customWidth="1"/>
    <col min="11770" max="11770" width="25" style="18" customWidth="1"/>
    <col min="11771" max="11771" width="34" style="18" customWidth="1"/>
    <col min="11772" max="11772" width="4.42578125" style="18" bestFit="1" customWidth="1"/>
    <col min="11773" max="11773" width="20.7109375" style="18" customWidth="1"/>
    <col min="11774" max="11774" width="20.42578125" style="18" customWidth="1"/>
    <col min="11775" max="11775" width="3.7109375" style="18" customWidth="1"/>
    <col min="11776" max="12023" width="11.42578125" style="18"/>
    <col min="12024" max="12025" width="3.7109375" style="18" customWidth="1"/>
    <col min="12026" max="12026" width="25" style="18" customWidth="1"/>
    <col min="12027" max="12027" width="34" style="18" customWidth="1"/>
    <col min="12028" max="12028" width="4.42578125" style="18" bestFit="1" customWidth="1"/>
    <col min="12029" max="12029" width="20.7109375" style="18" customWidth="1"/>
    <col min="12030" max="12030" width="20.42578125" style="18" customWidth="1"/>
    <col min="12031" max="12031" width="3.7109375" style="18" customWidth="1"/>
    <col min="12032" max="12279" width="11.42578125" style="18"/>
    <col min="12280" max="12281" width="3.7109375" style="18" customWidth="1"/>
    <col min="12282" max="12282" width="25" style="18" customWidth="1"/>
    <col min="12283" max="12283" width="34" style="18" customWidth="1"/>
    <col min="12284" max="12284" width="4.42578125" style="18" bestFit="1" customWidth="1"/>
    <col min="12285" max="12285" width="20.7109375" style="18" customWidth="1"/>
    <col min="12286" max="12286" width="20.42578125" style="18" customWidth="1"/>
    <col min="12287" max="12287" width="3.7109375" style="18" customWidth="1"/>
    <col min="12288" max="12535" width="11.42578125" style="18"/>
    <col min="12536" max="12537" width="3.7109375" style="18" customWidth="1"/>
    <col min="12538" max="12538" width="25" style="18" customWidth="1"/>
    <col min="12539" max="12539" width="34" style="18" customWidth="1"/>
    <col min="12540" max="12540" width="4.42578125" style="18" bestFit="1" customWidth="1"/>
    <col min="12541" max="12541" width="20.7109375" style="18" customWidth="1"/>
    <col min="12542" max="12542" width="20.42578125" style="18" customWidth="1"/>
    <col min="12543" max="12543" width="3.7109375" style="18" customWidth="1"/>
    <col min="12544" max="12791" width="11.42578125" style="18"/>
    <col min="12792" max="12793" width="3.7109375" style="18" customWidth="1"/>
    <col min="12794" max="12794" width="25" style="18" customWidth="1"/>
    <col min="12795" max="12795" width="34" style="18" customWidth="1"/>
    <col min="12796" max="12796" width="4.42578125" style="18" bestFit="1" customWidth="1"/>
    <col min="12797" max="12797" width="20.7109375" style="18" customWidth="1"/>
    <col min="12798" max="12798" width="20.42578125" style="18" customWidth="1"/>
    <col min="12799" max="12799" width="3.7109375" style="18" customWidth="1"/>
    <col min="12800" max="13047" width="11.42578125" style="18"/>
    <col min="13048" max="13049" width="3.7109375" style="18" customWidth="1"/>
    <col min="13050" max="13050" width="25" style="18" customWidth="1"/>
    <col min="13051" max="13051" width="34" style="18" customWidth="1"/>
    <col min="13052" max="13052" width="4.42578125" style="18" bestFit="1" customWidth="1"/>
    <col min="13053" max="13053" width="20.7109375" style="18" customWidth="1"/>
    <col min="13054" max="13054" width="20.42578125" style="18" customWidth="1"/>
    <col min="13055" max="13055" width="3.7109375" style="18" customWidth="1"/>
    <col min="13056" max="13303" width="11.42578125" style="18"/>
    <col min="13304" max="13305" width="3.7109375" style="18" customWidth="1"/>
    <col min="13306" max="13306" width="25" style="18" customWidth="1"/>
    <col min="13307" max="13307" width="34" style="18" customWidth="1"/>
    <col min="13308" max="13308" width="4.42578125" style="18" bestFit="1" customWidth="1"/>
    <col min="13309" max="13309" width="20.7109375" style="18" customWidth="1"/>
    <col min="13310" max="13310" width="20.42578125" style="18" customWidth="1"/>
    <col min="13311" max="13311" width="3.7109375" style="18" customWidth="1"/>
    <col min="13312" max="13559" width="11.42578125" style="18"/>
    <col min="13560" max="13561" width="3.7109375" style="18" customWidth="1"/>
    <col min="13562" max="13562" width="25" style="18" customWidth="1"/>
    <col min="13563" max="13563" width="34" style="18" customWidth="1"/>
    <col min="13564" max="13564" width="4.42578125" style="18" bestFit="1" customWidth="1"/>
    <col min="13565" max="13565" width="20.7109375" style="18" customWidth="1"/>
    <col min="13566" max="13566" width="20.42578125" style="18" customWidth="1"/>
    <col min="13567" max="13567" width="3.7109375" style="18" customWidth="1"/>
    <col min="13568" max="13815" width="11.42578125" style="18"/>
    <col min="13816" max="13817" width="3.7109375" style="18" customWidth="1"/>
    <col min="13818" max="13818" width="25" style="18" customWidth="1"/>
    <col min="13819" max="13819" width="34" style="18" customWidth="1"/>
    <col min="13820" max="13820" width="4.42578125" style="18" bestFit="1" customWidth="1"/>
    <col min="13821" max="13821" width="20.7109375" style="18" customWidth="1"/>
    <col min="13822" max="13822" width="20.42578125" style="18" customWidth="1"/>
    <col min="13823" max="13823" width="3.7109375" style="18" customWidth="1"/>
    <col min="13824" max="14071" width="11.42578125" style="18"/>
    <col min="14072" max="14073" width="3.7109375" style="18" customWidth="1"/>
    <col min="14074" max="14074" width="25" style="18" customWidth="1"/>
    <col min="14075" max="14075" width="34" style="18" customWidth="1"/>
    <col min="14076" max="14076" width="4.42578125" style="18" bestFit="1" customWidth="1"/>
    <col min="14077" max="14077" width="20.7109375" style="18" customWidth="1"/>
    <col min="14078" max="14078" width="20.42578125" style="18" customWidth="1"/>
    <col min="14079" max="14079" width="3.7109375" style="18" customWidth="1"/>
    <col min="14080" max="14327" width="11.42578125" style="18"/>
    <col min="14328" max="14329" width="3.7109375" style="18" customWidth="1"/>
    <col min="14330" max="14330" width="25" style="18" customWidth="1"/>
    <col min="14331" max="14331" width="34" style="18" customWidth="1"/>
    <col min="14332" max="14332" width="4.42578125" style="18" bestFit="1" customWidth="1"/>
    <col min="14333" max="14333" width="20.7109375" style="18" customWidth="1"/>
    <col min="14334" max="14334" width="20.42578125" style="18" customWidth="1"/>
    <col min="14335" max="14335" width="3.7109375" style="18" customWidth="1"/>
    <col min="14336" max="14583" width="11.42578125" style="18"/>
    <col min="14584" max="14585" width="3.7109375" style="18" customWidth="1"/>
    <col min="14586" max="14586" width="25" style="18" customWidth="1"/>
    <col min="14587" max="14587" width="34" style="18" customWidth="1"/>
    <col min="14588" max="14588" width="4.42578125" style="18" bestFit="1" customWidth="1"/>
    <col min="14589" max="14589" width="20.7109375" style="18" customWidth="1"/>
    <col min="14590" max="14590" width="20.42578125" style="18" customWidth="1"/>
    <col min="14591" max="14591" width="3.7109375" style="18" customWidth="1"/>
    <col min="14592" max="14839" width="11.42578125" style="18"/>
    <col min="14840" max="14841" width="3.7109375" style="18" customWidth="1"/>
    <col min="14842" max="14842" width="25" style="18" customWidth="1"/>
    <col min="14843" max="14843" width="34" style="18" customWidth="1"/>
    <col min="14844" max="14844" width="4.42578125" style="18" bestFit="1" customWidth="1"/>
    <col min="14845" max="14845" width="20.7109375" style="18" customWidth="1"/>
    <col min="14846" max="14846" width="20.42578125" style="18" customWidth="1"/>
    <col min="14847" max="14847" width="3.7109375" style="18" customWidth="1"/>
    <col min="14848" max="15095" width="11.42578125" style="18"/>
    <col min="15096" max="15097" width="3.7109375" style="18" customWidth="1"/>
    <col min="15098" max="15098" width="25" style="18" customWidth="1"/>
    <col min="15099" max="15099" width="34" style="18" customWidth="1"/>
    <col min="15100" max="15100" width="4.42578125" style="18" bestFit="1" customWidth="1"/>
    <col min="15101" max="15101" width="20.7109375" style="18" customWidth="1"/>
    <col min="15102" max="15102" width="20.42578125" style="18" customWidth="1"/>
    <col min="15103" max="15103" width="3.7109375" style="18" customWidth="1"/>
    <col min="15104" max="15351" width="11.42578125" style="18"/>
    <col min="15352" max="15353" width="3.7109375" style="18" customWidth="1"/>
    <col min="15354" max="15354" width="25" style="18" customWidth="1"/>
    <col min="15355" max="15355" width="34" style="18" customWidth="1"/>
    <col min="15356" max="15356" width="4.42578125" style="18" bestFit="1" customWidth="1"/>
    <col min="15357" max="15357" width="20.7109375" style="18" customWidth="1"/>
    <col min="15358" max="15358" width="20.42578125" style="18" customWidth="1"/>
    <col min="15359" max="15359" width="3.7109375" style="18" customWidth="1"/>
    <col min="15360" max="15607" width="11.42578125" style="18"/>
    <col min="15608" max="15609" width="3.7109375" style="18" customWidth="1"/>
    <col min="15610" max="15610" width="25" style="18" customWidth="1"/>
    <col min="15611" max="15611" width="34" style="18" customWidth="1"/>
    <col min="15612" max="15612" width="4.42578125" style="18" bestFit="1" customWidth="1"/>
    <col min="15613" max="15613" width="20.7109375" style="18" customWidth="1"/>
    <col min="15614" max="15614" width="20.42578125" style="18" customWidth="1"/>
    <col min="15615" max="15615" width="3.7109375" style="18" customWidth="1"/>
    <col min="15616" max="15863" width="11.42578125" style="18"/>
    <col min="15864" max="15865" width="3.7109375" style="18" customWidth="1"/>
    <col min="15866" max="15866" width="25" style="18" customWidth="1"/>
    <col min="15867" max="15867" width="34" style="18" customWidth="1"/>
    <col min="15868" max="15868" width="4.42578125" style="18" bestFit="1" customWidth="1"/>
    <col min="15869" max="15869" width="20.7109375" style="18" customWidth="1"/>
    <col min="15870" max="15870" width="20.42578125" style="18" customWidth="1"/>
    <col min="15871" max="15871" width="3.7109375" style="18" customWidth="1"/>
    <col min="15872" max="16119" width="11.42578125" style="18"/>
    <col min="16120" max="16121" width="3.7109375" style="18" customWidth="1"/>
    <col min="16122" max="16122" width="25" style="18" customWidth="1"/>
    <col min="16123" max="16123" width="34" style="18" customWidth="1"/>
    <col min="16124" max="16124" width="4.42578125" style="18" bestFit="1" customWidth="1"/>
    <col min="16125" max="16125" width="20.7109375" style="18" customWidth="1"/>
    <col min="16126" max="16126" width="20.42578125" style="18" customWidth="1"/>
    <col min="16127" max="16127" width="3.7109375" style="18" customWidth="1"/>
    <col min="16128" max="16384" width="11.42578125" style="18"/>
  </cols>
  <sheetData>
    <row r="1" spans="2:21" ht="12.75" x14ac:dyDescent="0.2">
      <c r="C1" s="42" t="e">
        <f>IF(#REF!="","","Projektnummer: " &amp;#REF! &amp; ", Projektträger: " &amp;#REF!)</f>
        <v>#REF!</v>
      </c>
      <c r="J1" s="43"/>
    </row>
    <row r="2" spans="2:21" ht="18.75" customHeight="1" x14ac:dyDescent="0.2">
      <c r="B2" s="2"/>
      <c r="C2" s="2"/>
      <c r="D2" s="2"/>
      <c r="E2" s="2"/>
      <c r="F2" s="2"/>
      <c r="G2" s="4"/>
      <c r="H2" s="4"/>
      <c r="I2" s="2"/>
      <c r="J2" s="4"/>
      <c r="K2" s="4"/>
      <c r="L2" s="2"/>
      <c r="M2" s="4"/>
      <c r="N2" s="4"/>
      <c r="O2" s="4"/>
      <c r="P2" s="4"/>
      <c r="Q2" s="4"/>
      <c r="R2" s="2"/>
      <c r="S2" s="4"/>
      <c r="T2" s="4"/>
      <c r="U2" s="2"/>
    </row>
    <row r="3" spans="2:21" ht="58.5" customHeight="1" x14ac:dyDescent="0.2">
      <c r="B3" s="2"/>
      <c r="C3" s="137" t="s">
        <v>204</v>
      </c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</row>
    <row r="4" spans="2:21" ht="12.75" x14ac:dyDescent="0.2">
      <c r="B4" s="2"/>
      <c r="C4" s="2"/>
      <c r="D4" s="2"/>
      <c r="E4" s="2"/>
      <c r="F4" s="2"/>
      <c r="G4" s="4"/>
      <c r="H4" s="4"/>
      <c r="I4" s="2"/>
      <c r="J4" s="4"/>
      <c r="K4" s="4"/>
      <c r="L4" s="2"/>
      <c r="M4" s="4"/>
      <c r="N4" s="4"/>
      <c r="O4" s="4"/>
      <c r="P4" s="4"/>
      <c r="Q4" s="4"/>
      <c r="R4" s="2"/>
      <c r="S4" s="4"/>
      <c r="T4" s="4"/>
      <c r="U4" s="2"/>
    </row>
    <row r="5" spans="2:21" ht="45" customHeight="1" x14ac:dyDescent="0.2">
      <c r="B5" s="2"/>
      <c r="C5" s="138" t="s">
        <v>94</v>
      </c>
      <c r="D5" s="139"/>
      <c r="E5" s="140"/>
      <c r="F5" s="95" t="s">
        <v>45</v>
      </c>
      <c r="G5" s="82" t="s">
        <v>46</v>
      </c>
      <c r="H5" s="31"/>
      <c r="I5" s="95" t="s">
        <v>26</v>
      </c>
      <c r="J5" s="82" t="s">
        <v>47</v>
      </c>
      <c r="K5" s="31"/>
      <c r="L5" s="95" t="s">
        <v>195</v>
      </c>
      <c r="M5" s="82" t="s">
        <v>198</v>
      </c>
      <c r="N5" s="31"/>
      <c r="O5" s="95" t="s">
        <v>199</v>
      </c>
      <c r="P5" s="82" t="s">
        <v>197</v>
      </c>
      <c r="Q5" s="31"/>
      <c r="R5" s="141" t="s">
        <v>193</v>
      </c>
      <c r="S5" s="142"/>
      <c r="T5" s="142"/>
      <c r="U5" s="143"/>
    </row>
    <row r="6" spans="2:21" ht="18.75" customHeight="1" x14ac:dyDescent="0.2">
      <c r="B6" s="2"/>
      <c r="C6" s="144" t="s">
        <v>36</v>
      </c>
      <c r="D6" s="145"/>
      <c r="E6" s="146"/>
      <c r="F6" s="86" t="e">
        <f>SUBTOTAL(9,F7:F15)</f>
        <v>#REF!</v>
      </c>
      <c r="G6" s="87" t="e">
        <f>IF($F$17=0,0,F6/$F$17)</f>
        <v>#REF!</v>
      </c>
      <c r="H6" s="32"/>
      <c r="I6" s="86" t="e">
        <f>SUBTOTAL(9,I7:I15)</f>
        <v>#REF!</v>
      </c>
      <c r="J6" s="87" t="e">
        <f>IF(F6=0,0,I6/F6)</f>
        <v>#REF!</v>
      </c>
      <c r="K6" s="32"/>
      <c r="L6" s="86" t="e">
        <f>SUM(L7,L10,L15)</f>
        <v>#REF!</v>
      </c>
      <c r="M6" s="87" t="e">
        <f t="shared" ref="M6:M17" si="0">IF(I6=0,0,L6/I6)</f>
        <v>#REF!</v>
      </c>
      <c r="N6" s="32"/>
      <c r="O6" s="86" t="e">
        <f>SUM(O7,O10,O15)</f>
        <v>#REF!</v>
      </c>
      <c r="P6" s="87" t="e">
        <f t="shared" ref="P6" si="1">IF(L6=0,0,O6/L6)</f>
        <v>#REF!</v>
      </c>
      <c r="Q6" s="32"/>
      <c r="R6" s="134"/>
      <c r="S6" s="135"/>
      <c r="T6" s="135"/>
      <c r="U6" s="136"/>
    </row>
    <row r="7" spans="2:21" ht="27" customHeight="1" x14ac:dyDescent="0.2">
      <c r="B7" s="2"/>
      <c r="C7" s="131" t="s">
        <v>37</v>
      </c>
      <c r="D7" s="132"/>
      <c r="E7" s="133"/>
      <c r="F7" s="94" t="e">
        <f>SUBTOTAL(9,F8:F9)</f>
        <v>#REF!</v>
      </c>
      <c r="G7" s="88" t="e">
        <f t="shared" ref="G7:G17" si="2">IF($F$17=0,0,F7/$F$17)</f>
        <v>#REF!</v>
      </c>
      <c r="H7" s="33"/>
      <c r="I7" s="94" t="e">
        <f>SUBTOTAL(9,I8:I9)</f>
        <v>#REF!</v>
      </c>
      <c r="J7" s="88" t="e">
        <f t="shared" ref="J7:J17" si="3">IF(F7=0,0,I7/F7)</f>
        <v>#REF!</v>
      </c>
      <c r="K7" s="33"/>
      <c r="L7" s="94" t="e">
        <f>IF(SUM(L8:L9)&gt;F7*1.1,F7*1.1,SUM(L8:L9))</f>
        <v>#REF!</v>
      </c>
      <c r="M7" s="88" t="e">
        <f>IF(I7=0,0,L7/I7)</f>
        <v>#REF!</v>
      </c>
      <c r="N7" s="33"/>
      <c r="O7" s="94" t="e">
        <f>IF(SUM(O8:O9)&gt;I7*1.1,I7*1.1,SUM(O8:O9))</f>
        <v>#REF!</v>
      </c>
      <c r="P7" s="88" t="e">
        <f>IF(L7=0,0,O7/L7)</f>
        <v>#REF!</v>
      </c>
      <c r="Q7" s="33"/>
      <c r="R7" s="134" t="e">
        <f>IF(SUM(L8:L9)&gt;F7*1.1,"Die förderfähigen Ausgaben wurden auf 110% des Budgets gekürzt","")</f>
        <v>#REF!</v>
      </c>
      <c r="S7" s="135"/>
      <c r="T7" s="135"/>
      <c r="U7" s="136"/>
    </row>
    <row r="8" spans="2:21" ht="18.75" customHeight="1" x14ac:dyDescent="0.2">
      <c r="B8" s="2"/>
      <c r="C8" s="147" t="s">
        <v>48</v>
      </c>
      <c r="D8" s="148"/>
      <c r="E8" s="149"/>
      <c r="F8" s="34" t="e">
        <f>#REF!</f>
        <v>#REF!</v>
      </c>
      <c r="G8" s="88" t="e">
        <f>IF($F$17=0,0,F8/$F$17)</f>
        <v>#REF!</v>
      </c>
      <c r="H8" s="33"/>
      <c r="I8" s="90" t="e">
        <f>#REF!</f>
        <v>#REF!</v>
      </c>
      <c r="J8" s="88" t="e">
        <f t="shared" si="3"/>
        <v>#REF!</v>
      </c>
      <c r="K8" s="33"/>
      <c r="L8" s="90" t="e">
        <f>L22+F22</f>
        <v>#REF!</v>
      </c>
      <c r="M8" s="88" t="e">
        <f t="shared" si="0"/>
        <v>#REF!</v>
      </c>
      <c r="N8" s="33"/>
      <c r="O8" s="90" t="e">
        <f>O22+F22</f>
        <v>#REF!</v>
      </c>
      <c r="P8" s="88" t="e">
        <f t="shared" ref="P8:P17" si="4">IF(L8=0,0,O8/L8)</f>
        <v>#REF!</v>
      </c>
      <c r="Q8" s="33"/>
      <c r="R8" s="134"/>
      <c r="S8" s="135"/>
      <c r="T8" s="135"/>
      <c r="U8" s="136"/>
    </row>
    <row r="9" spans="2:21" ht="18.75" customHeight="1" x14ac:dyDescent="0.2">
      <c r="B9" s="2"/>
      <c r="C9" s="147" t="s">
        <v>49</v>
      </c>
      <c r="D9" s="148"/>
      <c r="E9" s="149"/>
      <c r="F9" s="34" t="e">
        <f>#REF!</f>
        <v>#REF!</v>
      </c>
      <c r="G9" s="88" t="e">
        <f t="shared" si="2"/>
        <v>#REF!</v>
      </c>
      <c r="H9" s="33"/>
      <c r="I9" s="90" t="e">
        <f>#REF!</f>
        <v>#REF!</v>
      </c>
      <c r="J9" s="88" t="e">
        <f t="shared" si="3"/>
        <v>#REF!</v>
      </c>
      <c r="K9" s="33"/>
      <c r="L9" s="90" t="e">
        <f>L23+F23</f>
        <v>#REF!</v>
      </c>
      <c r="M9" s="88" t="e">
        <f t="shared" si="0"/>
        <v>#REF!</v>
      </c>
      <c r="N9" s="33"/>
      <c r="O9" s="90" t="e">
        <f>O23+F23</f>
        <v>#REF!</v>
      </c>
      <c r="P9" s="88" t="e">
        <f t="shared" si="4"/>
        <v>#REF!</v>
      </c>
      <c r="Q9" s="33"/>
      <c r="R9" s="134"/>
      <c r="S9" s="135"/>
      <c r="T9" s="135"/>
      <c r="U9" s="136"/>
    </row>
    <row r="10" spans="2:21" ht="18.75" customHeight="1" x14ac:dyDescent="0.2">
      <c r="B10" s="2"/>
      <c r="C10" s="131" t="s">
        <v>40</v>
      </c>
      <c r="D10" s="132"/>
      <c r="E10" s="133"/>
      <c r="F10" s="94" t="e">
        <f>SUBTOTAL(9,F11:F14)</f>
        <v>#REF!</v>
      </c>
      <c r="G10" s="88" t="e">
        <f t="shared" si="2"/>
        <v>#REF!</v>
      </c>
      <c r="H10" s="33"/>
      <c r="I10" s="94" t="e">
        <f>SUBTOTAL(9,I11:I14)</f>
        <v>#REF!</v>
      </c>
      <c r="J10" s="88" t="e">
        <f t="shared" si="3"/>
        <v>#REF!</v>
      </c>
      <c r="K10" s="33"/>
      <c r="L10" s="94" t="e">
        <f>IF(SUM(L11:L14)&gt;F10*1.1,F10*1.1,SUM(L11:L14))</f>
        <v>#REF!</v>
      </c>
      <c r="M10" s="88" t="e">
        <f t="shared" si="0"/>
        <v>#REF!</v>
      </c>
      <c r="N10" s="33"/>
      <c r="O10" s="94" t="e">
        <f>IF(SUM(O11:O14)&gt;I10*1.1,I10*1.1,SUM(O11:O14))</f>
        <v>#REF!</v>
      </c>
      <c r="P10" s="88" t="e">
        <f t="shared" si="4"/>
        <v>#REF!</v>
      </c>
      <c r="Q10" s="33"/>
      <c r="R10" s="134" t="e">
        <f>IF(SUM(L11:L14)&gt;F10*1.1,"Die förderfähigen Ausgaben wurden auf 110% des Budgets gekürzt","")</f>
        <v>#REF!</v>
      </c>
      <c r="S10" s="135"/>
      <c r="T10" s="135"/>
      <c r="U10" s="136"/>
    </row>
    <row r="11" spans="2:21" ht="18.75" customHeight="1" x14ac:dyDescent="0.2">
      <c r="B11" s="2"/>
      <c r="C11" s="147" t="s">
        <v>50</v>
      </c>
      <c r="D11" s="148"/>
      <c r="E11" s="149"/>
      <c r="F11" s="34" t="e">
        <f>#REF!</f>
        <v>#REF!</v>
      </c>
      <c r="G11" s="88" t="e">
        <f t="shared" si="2"/>
        <v>#REF!</v>
      </c>
      <c r="H11" s="33"/>
      <c r="I11" s="90" t="e">
        <f>#REF!</f>
        <v>#REF!</v>
      </c>
      <c r="J11" s="88" t="e">
        <f t="shared" si="3"/>
        <v>#REF!</v>
      </c>
      <c r="K11" s="33"/>
      <c r="L11" s="90" t="e">
        <f>L25+F25</f>
        <v>#REF!</v>
      </c>
      <c r="M11" s="88" t="e">
        <f t="shared" si="0"/>
        <v>#REF!</v>
      </c>
      <c r="N11" s="33"/>
      <c r="O11" s="90" t="e">
        <f>O25+F25</f>
        <v>#REF!</v>
      </c>
      <c r="P11" s="88" t="e">
        <f t="shared" si="4"/>
        <v>#REF!</v>
      </c>
      <c r="Q11" s="33"/>
      <c r="R11" s="134"/>
      <c r="S11" s="135"/>
      <c r="T11" s="135"/>
      <c r="U11" s="136"/>
    </row>
    <row r="12" spans="2:21" ht="18.75" customHeight="1" x14ac:dyDescent="0.2">
      <c r="B12" s="2"/>
      <c r="C12" s="147" t="s">
        <v>51</v>
      </c>
      <c r="D12" s="148"/>
      <c r="E12" s="149"/>
      <c r="F12" s="34" t="e">
        <f>#REF!</f>
        <v>#REF!</v>
      </c>
      <c r="G12" s="88" t="e">
        <f t="shared" si="2"/>
        <v>#REF!</v>
      </c>
      <c r="H12" s="33"/>
      <c r="I12" s="90" t="e">
        <f>#REF!</f>
        <v>#REF!</v>
      </c>
      <c r="J12" s="88" t="e">
        <f t="shared" si="3"/>
        <v>#REF!</v>
      </c>
      <c r="K12" s="33"/>
      <c r="L12" s="90" t="e">
        <f>L26+F26</f>
        <v>#REF!</v>
      </c>
      <c r="M12" s="88" t="e">
        <f t="shared" si="0"/>
        <v>#REF!</v>
      </c>
      <c r="N12" s="33"/>
      <c r="O12" s="90" t="e">
        <f>O26+F26</f>
        <v>#REF!</v>
      </c>
      <c r="P12" s="88" t="e">
        <f t="shared" si="4"/>
        <v>#REF!</v>
      </c>
      <c r="Q12" s="33"/>
      <c r="R12" s="134"/>
      <c r="S12" s="135"/>
      <c r="T12" s="135"/>
      <c r="U12" s="136"/>
    </row>
    <row r="13" spans="2:21" ht="18.75" customHeight="1" x14ac:dyDescent="0.2">
      <c r="B13" s="2"/>
      <c r="C13" s="147" t="s">
        <v>52</v>
      </c>
      <c r="D13" s="148"/>
      <c r="E13" s="149"/>
      <c r="F13" s="34" t="e">
        <f>#REF!</f>
        <v>#REF!</v>
      </c>
      <c r="G13" s="88" t="e">
        <f t="shared" si="2"/>
        <v>#REF!</v>
      </c>
      <c r="H13" s="33"/>
      <c r="I13" s="90" t="e">
        <f>#REF!</f>
        <v>#REF!</v>
      </c>
      <c r="J13" s="88" t="e">
        <f t="shared" si="3"/>
        <v>#REF!</v>
      </c>
      <c r="K13" s="33"/>
      <c r="L13" s="90" t="e">
        <f>L27+F27</f>
        <v>#REF!</v>
      </c>
      <c r="M13" s="88" t="e">
        <f t="shared" si="0"/>
        <v>#REF!</v>
      </c>
      <c r="N13" s="33"/>
      <c r="O13" s="90" t="e">
        <f>O27+F27</f>
        <v>#REF!</v>
      </c>
      <c r="P13" s="88" t="e">
        <f t="shared" si="4"/>
        <v>#REF!</v>
      </c>
      <c r="Q13" s="33"/>
      <c r="R13" s="134"/>
      <c r="S13" s="135"/>
      <c r="T13" s="135"/>
      <c r="U13" s="136"/>
    </row>
    <row r="14" spans="2:21" ht="18.75" customHeight="1" x14ac:dyDescent="0.2">
      <c r="B14" s="2"/>
      <c r="C14" s="147" t="s">
        <v>53</v>
      </c>
      <c r="D14" s="148"/>
      <c r="E14" s="149"/>
      <c r="F14" s="34" t="e">
        <f>#REF!</f>
        <v>#REF!</v>
      </c>
      <c r="G14" s="88" t="e">
        <f t="shared" si="2"/>
        <v>#REF!</v>
      </c>
      <c r="H14" s="33"/>
      <c r="I14" s="90" t="e">
        <f>#REF!</f>
        <v>#REF!</v>
      </c>
      <c r="J14" s="88" t="e">
        <f t="shared" si="3"/>
        <v>#REF!</v>
      </c>
      <c r="K14" s="33"/>
      <c r="L14" s="90" t="e">
        <f>L28+F28</f>
        <v>#REF!</v>
      </c>
      <c r="M14" s="88" t="e">
        <f t="shared" si="0"/>
        <v>#REF!</v>
      </c>
      <c r="N14" s="33"/>
      <c r="O14" s="90" t="e">
        <f>O28+F28</f>
        <v>#REF!</v>
      </c>
      <c r="P14" s="88" t="e">
        <f t="shared" si="4"/>
        <v>#REF!</v>
      </c>
      <c r="Q14" s="33"/>
      <c r="R14" s="134"/>
      <c r="S14" s="135"/>
      <c r="T14" s="135"/>
      <c r="U14" s="136"/>
    </row>
    <row r="15" spans="2:21" ht="18.75" customHeight="1" x14ac:dyDescent="0.2">
      <c r="B15" s="2"/>
      <c r="C15" s="131" t="s">
        <v>11</v>
      </c>
      <c r="D15" s="132"/>
      <c r="E15" s="133"/>
      <c r="F15" s="35" t="e">
        <f>#REF!</f>
        <v>#REF!</v>
      </c>
      <c r="G15" s="88" t="e">
        <f t="shared" si="2"/>
        <v>#REF!</v>
      </c>
      <c r="H15" s="33"/>
      <c r="I15" s="81" t="e">
        <f>#REF!</f>
        <v>#REF!</v>
      </c>
      <c r="J15" s="88" t="e">
        <f t="shared" si="3"/>
        <v>#REF!</v>
      </c>
      <c r="K15" s="33"/>
      <c r="L15" s="81" t="e">
        <f>IF((L29+F29)&gt;F15*1.1,F15*1.1,(L29+F29))</f>
        <v>#REF!</v>
      </c>
      <c r="M15" s="88" t="e">
        <f t="shared" si="0"/>
        <v>#REF!</v>
      </c>
      <c r="N15" s="33"/>
      <c r="O15" s="81" t="e">
        <f>IF((O29+F29)&gt;I15*1.1,I15*1.1,(O29+F29))</f>
        <v>#REF!</v>
      </c>
      <c r="P15" s="88" t="e">
        <f t="shared" si="4"/>
        <v>#REF!</v>
      </c>
      <c r="Q15" s="33"/>
      <c r="R15" s="134" t="e">
        <f>IF(L15&gt;F15*1.1,"Die förderfähigen Ausgaben wurden auf 110% des Budgets gekürzt","")</f>
        <v>#REF!</v>
      </c>
      <c r="S15" s="135"/>
      <c r="T15" s="135"/>
      <c r="U15" s="136"/>
    </row>
    <row r="16" spans="2:21" ht="18.75" customHeight="1" x14ac:dyDescent="0.2">
      <c r="B16" s="2"/>
      <c r="C16" s="83" t="s">
        <v>43</v>
      </c>
      <c r="D16" s="84" t="s">
        <v>44</v>
      </c>
      <c r="E16" s="85" t="e">
        <f>IF(F7=0,0,F16/F7)</f>
        <v>#REF!</v>
      </c>
      <c r="F16" s="36" t="e">
        <f>#REF!</f>
        <v>#REF!</v>
      </c>
      <c r="G16" s="87" t="e">
        <f t="shared" si="2"/>
        <v>#REF!</v>
      </c>
      <c r="H16" s="32"/>
      <c r="I16" s="86" t="e">
        <f>E16*I7</f>
        <v>#REF!</v>
      </c>
      <c r="J16" s="87" t="e">
        <f t="shared" si="3"/>
        <v>#REF!</v>
      </c>
      <c r="K16" s="32"/>
      <c r="L16" s="86" t="e">
        <f>ROUND(E16*L7,2)</f>
        <v>#REF!</v>
      </c>
      <c r="M16" s="87" t="e">
        <f t="shared" si="0"/>
        <v>#REF!</v>
      </c>
      <c r="N16" s="32"/>
      <c r="O16" s="86" t="e">
        <f>ROUND(E16*O7,2)</f>
        <v>#REF!</v>
      </c>
      <c r="P16" s="87" t="e">
        <f t="shared" si="4"/>
        <v>#REF!</v>
      </c>
      <c r="Q16" s="32"/>
      <c r="R16" s="134" t="e">
        <f>IF(L16&lt;F16,"Laut Fördervertrag sind die indirekten Kosten mit " &amp; ROUND(E16*100,2) &amp; "% der direkt förderfähigen Personalkosten begrenzt.","")</f>
        <v>#REF!</v>
      </c>
      <c r="S16" s="135"/>
      <c r="T16" s="135"/>
      <c r="U16" s="136"/>
    </row>
    <row r="17" spans="2:21" ht="18.75" customHeight="1" x14ac:dyDescent="0.2">
      <c r="B17" s="2"/>
      <c r="C17" s="150" t="s">
        <v>54</v>
      </c>
      <c r="D17" s="151"/>
      <c r="E17" s="152"/>
      <c r="F17" s="89" t="e">
        <f>SUBTOTAL(9,F6:F16)</f>
        <v>#REF!</v>
      </c>
      <c r="G17" s="87" t="e">
        <f t="shared" si="2"/>
        <v>#REF!</v>
      </c>
      <c r="H17" s="32"/>
      <c r="I17" s="89" t="e">
        <f>SUBTOTAL(9,I6:I16)</f>
        <v>#REF!</v>
      </c>
      <c r="J17" s="87" t="e">
        <f t="shared" si="3"/>
        <v>#REF!</v>
      </c>
      <c r="K17" s="32"/>
      <c r="L17" s="89" t="e">
        <f>SUM(L16+L6)</f>
        <v>#REF!</v>
      </c>
      <c r="M17" s="87" t="e">
        <f t="shared" si="0"/>
        <v>#REF!</v>
      </c>
      <c r="N17" s="32"/>
      <c r="O17" s="89" t="e">
        <f>SUM(O16+O6)</f>
        <v>#REF!</v>
      </c>
      <c r="P17" s="87" t="e">
        <f t="shared" si="4"/>
        <v>#REF!</v>
      </c>
      <c r="Q17" s="32"/>
      <c r="R17" s="134" t="e">
        <f>IF(L17&gt;0,"Die finale Budgetausschöpfung auf Basis der förderfähigen Ausgaben gesamt beträgt " &amp; ROUND(L17/F17*100,2)  &amp; "%.","")</f>
        <v>#REF!</v>
      </c>
      <c r="S17" s="135"/>
      <c r="T17" s="135"/>
      <c r="U17" s="136"/>
    </row>
    <row r="18" spans="2:21" ht="18.75" customHeight="1" x14ac:dyDescent="0.2">
      <c r="B18" s="2"/>
      <c r="C18" s="24"/>
      <c r="D18" s="2"/>
      <c r="E18" s="2"/>
      <c r="F18" s="2"/>
      <c r="G18" s="4"/>
      <c r="H18" s="4"/>
      <c r="I18" s="37"/>
      <c r="J18" s="4"/>
      <c r="K18" s="4"/>
      <c r="L18" s="37"/>
      <c r="M18" s="25"/>
      <c r="N18" s="4"/>
      <c r="O18" s="37"/>
      <c r="P18" s="25"/>
      <c r="Q18" s="4"/>
      <c r="R18" s="37"/>
      <c r="S18" s="25"/>
      <c r="T18" s="4"/>
      <c r="U18" s="37"/>
    </row>
    <row r="19" spans="2:21" ht="45" outlineLevel="1" x14ac:dyDescent="0.2">
      <c r="B19" s="2"/>
      <c r="C19" s="138" t="s">
        <v>95</v>
      </c>
      <c r="D19" s="139"/>
      <c r="E19" s="140"/>
      <c r="F19" s="95" t="s">
        <v>90</v>
      </c>
      <c r="G19" s="82" t="s">
        <v>93</v>
      </c>
      <c r="H19" s="31"/>
      <c r="I19" s="95" t="s">
        <v>91</v>
      </c>
      <c r="J19" s="82" t="s">
        <v>93</v>
      </c>
      <c r="K19" s="31"/>
      <c r="L19" s="95" t="s">
        <v>196</v>
      </c>
      <c r="M19" s="82" t="s">
        <v>92</v>
      </c>
      <c r="N19" s="18"/>
      <c r="O19" s="95" t="s">
        <v>200</v>
      </c>
      <c r="P19" s="82" t="s">
        <v>92</v>
      </c>
      <c r="Q19" s="18"/>
      <c r="R19" s="141" t="s">
        <v>193</v>
      </c>
      <c r="S19" s="142"/>
      <c r="T19" s="142"/>
      <c r="U19" s="143"/>
    </row>
    <row r="20" spans="2:21" ht="18.75" customHeight="1" outlineLevel="1" x14ac:dyDescent="0.2">
      <c r="B20" s="2"/>
      <c r="C20" s="144" t="s">
        <v>36</v>
      </c>
      <c r="D20" s="145"/>
      <c r="E20" s="146"/>
      <c r="F20" s="86" t="e">
        <f>SUM(F21,F24,F29)</f>
        <v>#REF!</v>
      </c>
      <c r="G20" s="87" t="e">
        <f t="shared" ref="G20:G31" si="5">IF($I6=0,0,F20/$I6)</f>
        <v>#REF!</v>
      </c>
      <c r="H20" s="32"/>
      <c r="I20" s="86" t="e">
        <f>SUM(I21,I24,I29)</f>
        <v>#REF!</v>
      </c>
      <c r="J20" s="87" t="e">
        <f t="shared" ref="J20:J31" si="6">IF($I6=0,0,I20/$I6)</f>
        <v>#REF!</v>
      </c>
      <c r="K20" s="32"/>
      <c r="L20" s="86" t="e">
        <f>SUM(L21,L24,L29)</f>
        <v>#REF!</v>
      </c>
      <c r="M20" s="87" t="e">
        <f t="shared" ref="M20:M31" si="7">IF(I20=0,0,(I20-L20)/I20)</f>
        <v>#REF!</v>
      </c>
      <c r="N20" s="18"/>
      <c r="O20" s="86" t="e">
        <f>SUM(O21,O24,O29)</f>
        <v>#REF!</v>
      </c>
      <c r="P20" s="87" t="e">
        <f t="shared" ref="P20:P31" si="8">IF(L20=0,0,(L20-O20)/L20)</f>
        <v>#REF!</v>
      </c>
      <c r="Q20" s="18"/>
      <c r="R20" s="134"/>
      <c r="S20" s="135"/>
      <c r="T20" s="135"/>
      <c r="U20" s="136"/>
    </row>
    <row r="21" spans="2:21" ht="18.75" customHeight="1" outlineLevel="1" x14ac:dyDescent="0.2">
      <c r="B21" s="2"/>
      <c r="C21" s="131" t="s">
        <v>37</v>
      </c>
      <c r="D21" s="132"/>
      <c r="E21" s="133"/>
      <c r="F21" s="94" t="e">
        <f>SUM(F22:F23)</f>
        <v>#REF!</v>
      </c>
      <c r="G21" s="88" t="e">
        <f t="shared" si="5"/>
        <v>#REF!</v>
      </c>
      <c r="H21" s="33"/>
      <c r="I21" s="94" t="e">
        <f>SUM(I22:I23)</f>
        <v>#REF!</v>
      </c>
      <c r="J21" s="88" t="e">
        <f t="shared" si="6"/>
        <v>#REF!</v>
      </c>
      <c r="K21" s="33"/>
      <c r="L21" s="94" t="e">
        <f>SUM(L22:L23)</f>
        <v>#REF!</v>
      </c>
      <c r="M21" s="88" t="e">
        <f t="shared" si="7"/>
        <v>#REF!</v>
      </c>
      <c r="N21" s="18"/>
      <c r="O21" s="94" t="e">
        <f>SUM(O22:O23)</f>
        <v>#REF!</v>
      </c>
      <c r="P21" s="88" t="e">
        <f t="shared" si="8"/>
        <v>#REF!</v>
      </c>
      <c r="Q21" s="18"/>
      <c r="R21" s="134"/>
      <c r="S21" s="135"/>
      <c r="T21" s="135"/>
      <c r="U21" s="136"/>
    </row>
    <row r="22" spans="2:21" ht="18.75" customHeight="1" outlineLevel="1" x14ac:dyDescent="0.2">
      <c r="B22" s="2"/>
      <c r="C22" s="147" t="s">
        <v>48</v>
      </c>
      <c r="D22" s="148"/>
      <c r="E22" s="149"/>
      <c r="F22" s="90" t="e">
        <f>I8-I22</f>
        <v>#REF!</v>
      </c>
      <c r="G22" s="88" t="e">
        <f t="shared" si="5"/>
        <v>#REF!</v>
      </c>
      <c r="H22" s="33"/>
      <c r="I22" s="90" t="e">
        <f>ROUND(SUMIF(#REF!,"&gt;0",#REF!),2)</f>
        <v>#REF!</v>
      </c>
      <c r="J22" s="88" t="e">
        <f t="shared" si="6"/>
        <v>#REF!</v>
      </c>
      <c r="K22" s="33"/>
      <c r="L22" s="90" t="e">
        <f>#REF!</f>
        <v>#REF!</v>
      </c>
      <c r="M22" s="88" t="e">
        <f t="shared" si="7"/>
        <v>#REF!</v>
      </c>
      <c r="N22" s="18"/>
      <c r="O22" s="90" t="e">
        <f>#REF!</f>
        <v>#REF!</v>
      </c>
      <c r="P22" s="88" t="e">
        <f t="shared" si="8"/>
        <v>#REF!</v>
      </c>
      <c r="Q22" s="18"/>
      <c r="R22" s="134"/>
      <c r="S22" s="135"/>
      <c r="T22" s="135"/>
      <c r="U22" s="136"/>
    </row>
    <row r="23" spans="2:21" ht="18.75" customHeight="1" outlineLevel="1" x14ac:dyDescent="0.2">
      <c r="B23" s="2"/>
      <c r="C23" s="147" t="s">
        <v>49</v>
      </c>
      <c r="D23" s="148"/>
      <c r="E23" s="149"/>
      <c r="F23" s="90" t="e">
        <f>I9-I23</f>
        <v>#REF!</v>
      </c>
      <c r="G23" s="88" t="e">
        <f t="shared" si="5"/>
        <v>#REF!</v>
      </c>
      <c r="H23" s="33"/>
      <c r="I23" s="90" t="e">
        <f>ROUND(SUMIF(#REF!,"&gt;0",#REF!),2)</f>
        <v>#REF!</v>
      </c>
      <c r="J23" s="88" t="e">
        <f t="shared" si="6"/>
        <v>#REF!</v>
      </c>
      <c r="K23" s="33"/>
      <c r="L23" s="90" t="e">
        <f>#REF!</f>
        <v>#REF!</v>
      </c>
      <c r="M23" s="88" t="e">
        <f t="shared" si="7"/>
        <v>#REF!</v>
      </c>
      <c r="N23" s="18"/>
      <c r="O23" s="90" t="e">
        <f>#REF!</f>
        <v>#REF!</v>
      </c>
      <c r="P23" s="88" t="e">
        <f t="shared" si="8"/>
        <v>#REF!</v>
      </c>
      <c r="Q23" s="18"/>
      <c r="R23" s="134"/>
      <c r="S23" s="135"/>
      <c r="T23" s="135"/>
      <c r="U23" s="136"/>
    </row>
    <row r="24" spans="2:21" ht="18.75" customHeight="1" outlineLevel="1" x14ac:dyDescent="0.2">
      <c r="B24" s="2"/>
      <c r="C24" s="131" t="s">
        <v>40</v>
      </c>
      <c r="D24" s="132"/>
      <c r="E24" s="133"/>
      <c r="F24" s="94" t="e">
        <f>SUM(F25:F28)</f>
        <v>#REF!</v>
      </c>
      <c r="G24" s="88" t="e">
        <f t="shared" si="5"/>
        <v>#REF!</v>
      </c>
      <c r="H24" s="33"/>
      <c r="I24" s="94" t="e">
        <f>SUM(I25:I28)</f>
        <v>#REF!</v>
      </c>
      <c r="J24" s="88" t="e">
        <f t="shared" si="6"/>
        <v>#REF!</v>
      </c>
      <c r="K24" s="33"/>
      <c r="L24" s="94" t="e">
        <f>SUM(L25:L28)</f>
        <v>#REF!</v>
      </c>
      <c r="M24" s="88" t="e">
        <f t="shared" si="7"/>
        <v>#REF!</v>
      </c>
      <c r="N24" s="18"/>
      <c r="O24" s="94" t="e">
        <f>SUM(O25:O28)</f>
        <v>#REF!</v>
      </c>
      <c r="P24" s="88" t="e">
        <f t="shared" si="8"/>
        <v>#REF!</v>
      </c>
      <c r="Q24" s="18"/>
      <c r="R24" s="134"/>
      <c r="S24" s="135"/>
      <c r="T24" s="135"/>
      <c r="U24" s="136"/>
    </row>
    <row r="25" spans="2:21" ht="18.75" customHeight="1" outlineLevel="1" x14ac:dyDescent="0.2">
      <c r="B25" s="2"/>
      <c r="C25" s="147" t="s">
        <v>50</v>
      </c>
      <c r="D25" s="148"/>
      <c r="E25" s="149"/>
      <c r="F25" s="90" t="e">
        <f>I11-I25</f>
        <v>#REF!</v>
      </c>
      <c r="G25" s="88" t="e">
        <f t="shared" si="5"/>
        <v>#REF!</v>
      </c>
      <c r="H25" s="33"/>
      <c r="I25" s="90" t="e">
        <f>ROUND(SUMIF(#REF!,"&gt;0",#REF!),2)</f>
        <v>#REF!</v>
      </c>
      <c r="J25" s="88" t="e">
        <f t="shared" si="6"/>
        <v>#REF!</v>
      </c>
      <c r="K25" s="33"/>
      <c r="L25" s="90" t="e">
        <f>#REF!</f>
        <v>#REF!</v>
      </c>
      <c r="M25" s="88" t="e">
        <f t="shared" si="7"/>
        <v>#REF!</v>
      </c>
      <c r="N25" s="18"/>
      <c r="O25" s="90" t="e">
        <f>#REF!</f>
        <v>#REF!</v>
      </c>
      <c r="P25" s="88" t="e">
        <f t="shared" si="8"/>
        <v>#REF!</v>
      </c>
      <c r="Q25" s="18"/>
      <c r="R25" s="134"/>
      <c r="S25" s="135"/>
      <c r="T25" s="135"/>
      <c r="U25" s="136"/>
    </row>
    <row r="26" spans="2:21" ht="18.75" customHeight="1" outlineLevel="1" x14ac:dyDescent="0.2">
      <c r="B26" s="2"/>
      <c r="C26" s="147" t="s">
        <v>51</v>
      </c>
      <c r="D26" s="148"/>
      <c r="E26" s="149"/>
      <c r="F26" s="90" t="e">
        <f>I12-I26</f>
        <v>#REF!</v>
      </c>
      <c r="G26" s="88" t="e">
        <f t="shared" si="5"/>
        <v>#REF!</v>
      </c>
      <c r="H26" s="33"/>
      <c r="I26" s="90" t="e">
        <f>ROUND(SUMIF(#REF!,"&gt;0",#REF!),2)</f>
        <v>#REF!</v>
      </c>
      <c r="J26" s="88" t="e">
        <f t="shared" si="6"/>
        <v>#REF!</v>
      </c>
      <c r="K26" s="33"/>
      <c r="L26" s="90" t="e">
        <f>#REF!</f>
        <v>#REF!</v>
      </c>
      <c r="M26" s="88" t="e">
        <f t="shared" si="7"/>
        <v>#REF!</v>
      </c>
      <c r="N26" s="18"/>
      <c r="O26" s="90" t="e">
        <f>#REF!</f>
        <v>#REF!</v>
      </c>
      <c r="P26" s="88" t="e">
        <f t="shared" si="8"/>
        <v>#REF!</v>
      </c>
      <c r="Q26" s="18"/>
      <c r="R26" s="134"/>
      <c r="S26" s="135"/>
      <c r="T26" s="135"/>
      <c r="U26" s="136"/>
    </row>
    <row r="27" spans="2:21" ht="18.75" customHeight="1" outlineLevel="1" x14ac:dyDescent="0.2">
      <c r="B27" s="2"/>
      <c r="C27" s="147" t="s">
        <v>52</v>
      </c>
      <c r="D27" s="148"/>
      <c r="E27" s="149"/>
      <c r="F27" s="90" t="e">
        <f>I13-I27</f>
        <v>#REF!</v>
      </c>
      <c r="G27" s="88" t="e">
        <f t="shared" si="5"/>
        <v>#REF!</v>
      </c>
      <c r="H27" s="33"/>
      <c r="I27" s="90" t="e">
        <f>ROUND(SUMIF(#REF!,"&gt;0",#REF!),2)</f>
        <v>#REF!</v>
      </c>
      <c r="J27" s="88" t="e">
        <f t="shared" si="6"/>
        <v>#REF!</v>
      </c>
      <c r="K27" s="33"/>
      <c r="L27" s="90" t="e">
        <f>#REF!</f>
        <v>#REF!</v>
      </c>
      <c r="M27" s="88" t="e">
        <f t="shared" si="7"/>
        <v>#REF!</v>
      </c>
      <c r="N27" s="18"/>
      <c r="O27" s="90" t="e">
        <f>#REF!</f>
        <v>#REF!</v>
      </c>
      <c r="P27" s="88" t="e">
        <f t="shared" si="8"/>
        <v>#REF!</v>
      </c>
      <c r="Q27" s="18"/>
      <c r="R27" s="134"/>
      <c r="S27" s="135"/>
      <c r="T27" s="135"/>
      <c r="U27" s="136"/>
    </row>
    <row r="28" spans="2:21" ht="18.75" customHeight="1" outlineLevel="1" x14ac:dyDescent="0.2">
      <c r="B28" s="2"/>
      <c r="C28" s="147" t="s">
        <v>53</v>
      </c>
      <c r="D28" s="148"/>
      <c r="E28" s="149"/>
      <c r="F28" s="90" t="e">
        <f>I14-I28</f>
        <v>#REF!</v>
      </c>
      <c r="G28" s="88" t="e">
        <f t="shared" si="5"/>
        <v>#REF!</v>
      </c>
      <c r="H28" s="33"/>
      <c r="I28" s="90" t="e">
        <f>ROUND(SUMIF(#REF!,"&gt;0",#REF!),2)</f>
        <v>#REF!</v>
      </c>
      <c r="J28" s="88" t="e">
        <f t="shared" si="6"/>
        <v>#REF!</v>
      </c>
      <c r="K28" s="33"/>
      <c r="L28" s="90" t="e">
        <f>#REF!</f>
        <v>#REF!</v>
      </c>
      <c r="M28" s="88" t="e">
        <f t="shared" si="7"/>
        <v>#REF!</v>
      </c>
      <c r="N28" s="18"/>
      <c r="O28" s="90" t="e">
        <f>#REF!</f>
        <v>#REF!</v>
      </c>
      <c r="P28" s="88" t="e">
        <f t="shared" si="8"/>
        <v>#REF!</v>
      </c>
      <c r="Q28" s="18"/>
      <c r="R28" s="134"/>
      <c r="S28" s="135"/>
      <c r="T28" s="135"/>
      <c r="U28" s="136"/>
    </row>
    <row r="29" spans="2:21" ht="18.75" customHeight="1" outlineLevel="1" x14ac:dyDescent="0.2">
      <c r="B29" s="2"/>
      <c r="C29" s="131" t="s">
        <v>11</v>
      </c>
      <c r="D29" s="132"/>
      <c r="E29" s="133"/>
      <c r="F29" s="81" t="e">
        <f>I15-I29</f>
        <v>#REF!</v>
      </c>
      <c r="G29" s="88" t="e">
        <f t="shared" si="5"/>
        <v>#REF!</v>
      </c>
      <c r="H29" s="33"/>
      <c r="I29" s="90" t="e">
        <f>ROUND(SUMIF(#REF!,"&gt;0",#REF!),2)</f>
        <v>#REF!</v>
      </c>
      <c r="J29" s="88" t="e">
        <f t="shared" si="6"/>
        <v>#REF!</v>
      </c>
      <c r="K29" s="33"/>
      <c r="L29" s="81" t="e">
        <f>#REF!</f>
        <v>#REF!</v>
      </c>
      <c r="M29" s="88" t="e">
        <f t="shared" si="7"/>
        <v>#REF!</v>
      </c>
      <c r="N29" s="18"/>
      <c r="O29" s="81" t="e">
        <f>#REF!</f>
        <v>#REF!</v>
      </c>
      <c r="P29" s="88" t="e">
        <f t="shared" si="8"/>
        <v>#REF!</v>
      </c>
      <c r="Q29" s="18"/>
      <c r="R29" s="134"/>
      <c r="S29" s="135"/>
      <c r="T29" s="135"/>
      <c r="U29" s="136"/>
    </row>
    <row r="30" spans="2:21" ht="18.75" customHeight="1" outlineLevel="1" x14ac:dyDescent="0.2">
      <c r="B30" s="2"/>
      <c r="C30" s="83" t="s">
        <v>43</v>
      </c>
      <c r="D30" s="91" t="s">
        <v>44</v>
      </c>
      <c r="E30" s="92" t="e">
        <f>E16</f>
        <v>#REF!</v>
      </c>
      <c r="F30" s="86" t="e">
        <f>ROUND(E16*I7,2)</f>
        <v>#REF!</v>
      </c>
      <c r="G30" s="87" t="e">
        <f t="shared" si="5"/>
        <v>#REF!</v>
      </c>
      <c r="H30" s="32"/>
      <c r="I30" s="86">
        <v>0</v>
      </c>
      <c r="J30" s="87" t="e">
        <f t="shared" si="6"/>
        <v>#REF!</v>
      </c>
      <c r="K30" s="32"/>
      <c r="L30" s="86">
        <v>0</v>
      </c>
      <c r="M30" s="87">
        <f t="shared" si="7"/>
        <v>0</v>
      </c>
      <c r="N30" s="18"/>
      <c r="O30" s="86">
        <v>0</v>
      </c>
      <c r="P30" s="87">
        <f t="shared" si="8"/>
        <v>0</v>
      </c>
      <c r="Q30" s="18"/>
      <c r="R30" s="134"/>
      <c r="S30" s="135"/>
      <c r="T30" s="135"/>
      <c r="U30" s="136"/>
    </row>
    <row r="31" spans="2:21" ht="18.75" customHeight="1" outlineLevel="1" x14ac:dyDescent="0.2">
      <c r="B31" s="2"/>
      <c r="C31" s="150" t="s">
        <v>54</v>
      </c>
      <c r="D31" s="151"/>
      <c r="E31" s="152"/>
      <c r="F31" s="89" t="e">
        <f>SUM(F30+F20)</f>
        <v>#REF!</v>
      </c>
      <c r="G31" s="87" t="e">
        <f t="shared" si="5"/>
        <v>#REF!</v>
      </c>
      <c r="H31" s="32"/>
      <c r="I31" s="89" t="e">
        <f>SUM(I30+I20)</f>
        <v>#REF!</v>
      </c>
      <c r="J31" s="87" t="e">
        <f t="shared" si="6"/>
        <v>#REF!</v>
      </c>
      <c r="K31" s="32"/>
      <c r="L31" s="89" t="e">
        <f>SUM(L30+L20)</f>
        <v>#REF!</v>
      </c>
      <c r="M31" s="87" t="e">
        <f t="shared" si="7"/>
        <v>#REF!</v>
      </c>
      <c r="N31" s="18"/>
      <c r="O31" s="89" t="e">
        <f>SUM(O30+O20)</f>
        <v>#REF!</v>
      </c>
      <c r="P31" s="87" t="e">
        <f t="shared" si="8"/>
        <v>#REF!</v>
      </c>
      <c r="Q31" s="18"/>
      <c r="R31" s="134"/>
      <c r="S31" s="135"/>
      <c r="T31" s="135"/>
      <c r="U31" s="136"/>
    </row>
    <row r="32" spans="2:21" ht="18.75" customHeight="1" outlineLevel="1" x14ac:dyDescent="0.2">
      <c r="B32" s="2"/>
      <c r="C32" s="24"/>
      <c r="D32" s="2"/>
      <c r="E32" s="2"/>
      <c r="F32" s="2"/>
      <c r="G32" s="4"/>
      <c r="H32" s="4"/>
      <c r="I32" s="37"/>
      <c r="J32" s="4"/>
      <c r="K32" s="4"/>
      <c r="L32" s="37"/>
      <c r="M32" s="25"/>
      <c r="N32" s="4"/>
      <c r="O32" s="37"/>
      <c r="P32" s="25"/>
      <c r="Q32" s="4"/>
      <c r="R32" s="37"/>
      <c r="S32" s="25"/>
      <c r="T32" s="4"/>
      <c r="U32" s="37"/>
    </row>
    <row r="33" spans="2:21" ht="75" x14ac:dyDescent="0.2">
      <c r="B33" s="2"/>
      <c r="C33" s="138" t="s">
        <v>55</v>
      </c>
      <c r="D33" s="139"/>
      <c r="E33" s="140"/>
      <c r="F33" s="95" t="s">
        <v>45</v>
      </c>
      <c r="G33" s="82" t="s">
        <v>46</v>
      </c>
      <c r="H33" s="31"/>
      <c r="I33" s="95" t="s">
        <v>162</v>
      </c>
      <c r="J33" s="82" t="s">
        <v>46</v>
      </c>
      <c r="L33" s="95" t="s">
        <v>192</v>
      </c>
      <c r="M33" s="82" t="s">
        <v>46</v>
      </c>
      <c r="N33" s="31"/>
      <c r="O33" s="95" t="s">
        <v>201</v>
      </c>
      <c r="P33" s="82" t="s">
        <v>46</v>
      </c>
      <c r="Q33" s="31"/>
      <c r="R33" s="95" t="s">
        <v>202</v>
      </c>
      <c r="S33" s="82" t="s">
        <v>46</v>
      </c>
      <c r="T33" s="31"/>
      <c r="U33" s="95" t="s">
        <v>203</v>
      </c>
    </row>
    <row r="34" spans="2:21" ht="24.75" customHeight="1" x14ac:dyDescent="0.2">
      <c r="B34" s="2"/>
      <c r="C34" s="155" t="s">
        <v>56</v>
      </c>
      <c r="D34" s="156"/>
      <c r="E34" s="157"/>
      <c r="F34" s="35"/>
      <c r="G34" s="88">
        <f t="shared" ref="G34:G39" si="9">IF($F$39=0,0,F34/$F$39)</f>
        <v>0</v>
      </c>
      <c r="H34" s="33"/>
      <c r="I34" s="94" t="e">
        <f>SUMIF(#REF!,Datenquelle!G3,#REF!)</f>
        <v>#REF!</v>
      </c>
      <c r="J34" s="88" t="e">
        <f>IF($I$39=0,0,I34/$I$39)</f>
        <v>#REF!</v>
      </c>
      <c r="L34" s="94" t="e">
        <f>SUMIF(#REF!,Datenquelle!G3,#REF!)</f>
        <v>#REF!</v>
      </c>
      <c r="M34" s="88" t="e">
        <f t="shared" ref="M34:M39" si="10">IF($L$39=0,0,L34/$L$39)</f>
        <v>#REF!</v>
      </c>
      <c r="N34" s="33"/>
      <c r="O34" s="94" t="e">
        <f>SUMIF(#REF!,Datenquelle!G3,#REF!)</f>
        <v>#REF!</v>
      </c>
      <c r="P34" s="88" t="e">
        <f t="shared" ref="P34:P39" si="11">IF($L$39=0,0,O34/$L$39)</f>
        <v>#REF!</v>
      </c>
      <c r="Q34" s="33"/>
      <c r="R34" s="94" t="e">
        <f>MIN(F34,0.75*L17,MAX(L17-R37-R38,0))</f>
        <v>#REF!</v>
      </c>
      <c r="S34" s="88" t="e">
        <f t="shared" ref="S34:S39" si="12">IF($L$17=0,0,R34/$L$17)</f>
        <v>#REF!</v>
      </c>
      <c r="T34" s="33"/>
      <c r="U34" s="93" t="e">
        <f>R34-L34</f>
        <v>#REF!</v>
      </c>
    </row>
    <row r="35" spans="2:21" ht="24.75" customHeight="1" x14ac:dyDescent="0.2">
      <c r="B35" s="2"/>
      <c r="C35" s="155" t="s">
        <v>206</v>
      </c>
      <c r="D35" s="156"/>
      <c r="E35" s="157"/>
      <c r="F35" s="35"/>
      <c r="G35" s="88">
        <f t="shared" si="9"/>
        <v>0</v>
      </c>
      <c r="H35" s="33"/>
      <c r="I35" s="94" t="e">
        <f>SUMIF(#REF!,Datenquelle!G4,#REF!)</f>
        <v>#REF!</v>
      </c>
      <c r="J35" s="88" t="e">
        <f t="shared" ref="J35:J39" si="13">IF($I$39=0,0,I35/$I$39)</f>
        <v>#REF!</v>
      </c>
      <c r="L35" s="94" t="e">
        <f>SUMIF(#REF!,Datenquelle!G4,#REF!)</f>
        <v>#REF!</v>
      </c>
      <c r="M35" s="88" t="e">
        <f t="shared" si="10"/>
        <v>#REF!</v>
      </c>
      <c r="N35" s="33"/>
      <c r="O35" s="94" t="e">
        <f>SUMIF(#REF!,Datenquelle!G4,#REF!)</f>
        <v>#REF!</v>
      </c>
      <c r="P35" s="88" t="e">
        <f t="shared" si="11"/>
        <v>#REF!</v>
      </c>
      <c r="Q35" s="33"/>
      <c r="R35" s="94">
        <f>IF(F39=0,0,MIN(F35,MAX(L17-R34-R37-R38-((F36/F39)*L17),0)))</f>
        <v>0</v>
      </c>
      <c r="S35" s="88" t="e">
        <f t="shared" si="12"/>
        <v>#REF!</v>
      </c>
      <c r="T35" s="33"/>
      <c r="U35" s="94" t="e">
        <f t="shared" ref="U35:U39" si="14">R35-L35</f>
        <v>#REF!</v>
      </c>
    </row>
    <row r="36" spans="2:21" ht="24.75" customHeight="1" x14ac:dyDescent="0.2">
      <c r="B36" s="2"/>
      <c r="C36" s="155" t="s">
        <v>57</v>
      </c>
      <c r="D36" s="156"/>
      <c r="E36" s="157"/>
      <c r="F36" s="35"/>
      <c r="G36" s="88">
        <f t="shared" si="9"/>
        <v>0</v>
      </c>
      <c r="H36" s="33"/>
      <c r="I36" s="94" t="e">
        <f>SUMIF(#REF!,Datenquelle!G5,#REF!)</f>
        <v>#REF!</v>
      </c>
      <c r="J36" s="88" t="e">
        <f t="shared" si="13"/>
        <v>#REF!</v>
      </c>
      <c r="L36" s="94" t="e">
        <f>SUMIF(#REF!,Datenquelle!G5,#REF!)</f>
        <v>#REF!</v>
      </c>
      <c r="M36" s="88" t="e">
        <f t="shared" si="10"/>
        <v>#REF!</v>
      </c>
      <c r="N36" s="33"/>
      <c r="O36" s="94" t="e">
        <f>SUMIF(#REF!,Datenquelle!G5,#REF!)</f>
        <v>#REF!</v>
      </c>
      <c r="P36" s="88" t="e">
        <f t="shared" si="11"/>
        <v>#REF!</v>
      </c>
      <c r="Q36" s="33"/>
      <c r="R36" s="94" t="e">
        <f>MAX(L17-R34-R35-R37-R38,0)</f>
        <v>#REF!</v>
      </c>
      <c r="S36" s="88" t="e">
        <f t="shared" si="12"/>
        <v>#REF!</v>
      </c>
      <c r="T36" s="33"/>
      <c r="U36" s="94" t="e">
        <f t="shared" si="14"/>
        <v>#REF!</v>
      </c>
    </row>
    <row r="37" spans="2:21" ht="24.75" customHeight="1" x14ac:dyDescent="0.2">
      <c r="B37" s="2"/>
      <c r="C37" s="155" t="s">
        <v>58</v>
      </c>
      <c r="D37" s="156"/>
      <c r="E37" s="157"/>
      <c r="F37" s="35"/>
      <c r="G37" s="88">
        <f t="shared" si="9"/>
        <v>0</v>
      </c>
      <c r="H37" s="33"/>
      <c r="I37" s="94" t="e">
        <f>SUMIF(#REF!,Datenquelle!G6,#REF!)</f>
        <v>#REF!</v>
      </c>
      <c r="J37" s="88" t="e">
        <f t="shared" si="13"/>
        <v>#REF!</v>
      </c>
      <c r="L37" s="94" t="e">
        <f>SUMIF(#REF!,Datenquelle!G6,#REF!)</f>
        <v>#REF!</v>
      </c>
      <c r="M37" s="88" t="e">
        <f t="shared" si="10"/>
        <v>#REF!</v>
      </c>
      <c r="N37" s="33"/>
      <c r="O37" s="94" t="e">
        <f>SUMIF(#REF!,Datenquelle!G6,#REF!)</f>
        <v>#REF!</v>
      </c>
      <c r="P37" s="88" t="e">
        <f t="shared" si="11"/>
        <v>#REF!</v>
      </c>
      <c r="Q37" s="33"/>
      <c r="R37" s="41"/>
      <c r="S37" s="88" t="e">
        <f t="shared" si="12"/>
        <v>#REF!</v>
      </c>
      <c r="T37" s="33"/>
      <c r="U37" s="94" t="e">
        <f t="shared" si="14"/>
        <v>#REF!</v>
      </c>
    </row>
    <row r="38" spans="2:21" ht="24.75" customHeight="1" x14ac:dyDescent="0.2">
      <c r="B38" s="2"/>
      <c r="C38" s="155" t="s">
        <v>174</v>
      </c>
      <c r="D38" s="156"/>
      <c r="E38" s="157"/>
      <c r="F38" s="35"/>
      <c r="G38" s="88">
        <f t="shared" si="9"/>
        <v>0</v>
      </c>
      <c r="H38" s="33"/>
      <c r="I38" s="94" t="e">
        <f>SUMIF(#REF!,Datenquelle!G7,#REF!)</f>
        <v>#REF!</v>
      </c>
      <c r="J38" s="88" t="e">
        <f t="shared" si="13"/>
        <v>#REF!</v>
      </c>
      <c r="L38" s="94" t="e">
        <f>SUMIF(#REF!,Datenquelle!G7,#REF!)</f>
        <v>#REF!</v>
      </c>
      <c r="M38" s="88" t="e">
        <f t="shared" si="10"/>
        <v>#REF!</v>
      </c>
      <c r="N38" s="33"/>
      <c r="O38" s="94" t="e">
        <f>SUMIF(#REF!,Datenquelle!G7,#REF!)</f>
        <v>#REF!</v>
      </c>
      <c r="P38" s="88" t="e">
        <f t="shared" si="11"/>
        <v>#REF!</v>
      </c>
      <c r="Q38" s="33"/>
      <c r="R38" s="41"/>
      <c r="S38" s="88" t="e">
        <f t="shared" si="12"/>
        <v>#REF!</v>
      </c>
      <c r="T38" s="33"/>
      <c r="U38" s="93" t="e">
        <f t="shared" si="14"/>
        <v>#REF!</v>
      </c>
    </row>
    <row r="39" spans="2:21" ht="24.75" customHeight="1" x14ac:dyDescent="0.2">
      <c r="B39" s="2"/>
      <c r="C39" s="150" t="s">
        <v>59</v>
      </c>
      <c r="D39" s="151"/>
      <c r="E39" s="152"/>
      <c r="F39" s="89">
        <f>SUM(F34:F38)</f>
        <v>0</v>
      </c>
      <c r="G39" s="87">
        <f t="shared" si="9"/>
        <v>0</v>
      </c>
      <c r="H39" s="32"/>
      <c r="I39" s="89" t="e">
        <f>SUM(I34:I38)</f>
        <v>#REF!</v>
      </c>
      <c r="J39" s="87" t="e">
        <f t="shared" si="13"/>
        <v>#REF!</v>
      </c>
      <c r="L39" s="89" t="e">
        <f>SUM(L34:L38)</f>
        <v>#REF!</v>
      </c>
      <c r="M39" s="87" t="e">
        <f t="shared" si="10"/>
        <v>#REF!</v>
      </c>
      <c r="N39" s="32"/>
      <c r="O39" s="89" t="e">
        <f>SUM(O34:O38)</f>
        <v>#REF!</v>
      </c>
      <c r="P39" s="87" t="e">
        <f t="shared" si="11"/>
        <v>#REF!</v>
      </c>
      <c r="Q39" s="32"/>
      <c r="R39" s="89" t="e">
        <f>SUM(R34:R38)</f>
        <v>#REF!</v>
      </c>
      <c r="S39" s="87" t="e">
        <f t="shared" si="12"/>
        <v>#REF!</v>
      </c>
      <c r="T39" s="32"/>
      <c r="U39" s="94" t="e">
        <f t="shared" si="14"/>
        <v>#REF!</v>
      </c>
    </row>
    <row r="40" spans="2:21" ht="18.75" customHeight="1" outlineLevel="1" x14ac:dyDescent="0.2">
      <c r="B40" s="2"/>
      <c r="C40" s="24"/>
      <c r="D40" s="2"/>
      <c r="E40" s="2"/>
      <c r="F40" s="2"/>
      <c r="G40" s="4"/>
      <c r="H40" s="4"/>
      <c r="I40" s="2"/>
      <c r="J40" s="4"/>
      <c r="K40" s="4"/>
      <c r="L40" s="2"/>
      <c r="M40" s="25"/>
      <c r="N40" s="25"/>
      <c r="O40" s="25"/>
      <c r="P40" s="25"/>
      <c r="Q40" s="4"/>
      <c r="R40" s="38"/>
      <c r="S40" s="38"/>
      <c r="T40" s="22"/>
      <c r="U40" s="38"/>
    </row>
    <row r="41" spans="2:21" ht="55.5" customHeight="1" outlineLevel="1" x14ac:dyDescent="0.2">
      <c r="B41" s="2"/>
      <c r="C41" s="138" t="s">
        <v>60</v>
      </c>
      <c r="D41" s="139"/>
      <c r="E41" s="140"/>
      <c r="F41" s="153" t="s">
        <v>194</v>
      </c>
      <c r="G41" s="154"/>
      <c r="H41" s="4"/>
      <c r="I41" s="158" t="s">
        <v>175</v>
      </c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60"/>
    </row>
    <row r="42" spans="2:21" ht="25.5" customHeight="1" outlineLevel="1" x14ac:dyDescent="0.2">
      <c r="B42" s="2"/>
      <c r="C42" s="161" t="s">
        <v>61</v>
      </c>
      <c r="D42" s="162"/>
      <c r="E42" s="163"/>
      <c r="F42" s="164" t="e">
        <f>MIN(F43:G45)</f>
        <v>#REF!</v>
      </c>
      <c r="G42" s="165"/>
      <c r="H42" s="4"/>
      <c r="I42" s="166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8"/>
    </row>
    <row r="43" spans="2:21" ht="25.5" customHeight="1" outlineLevel="1" x14ac:dyDescent="0.2">
      <c r="B43" s="2"/>
      <c r="C43" s="175" t="s">
        <v>173</v>
      </c>
      <c r="D43" s="176"/>
      <c r="E43" s="177"/>
      <c r="F43" s="178">
        <f>F34</f>
        <v>0</v>
      </c>
      <c r="G43" s="179"/>
      <c r="H43" s="4"/>
      <c r="I43" s="169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1"/>
    </row>
    <row r="44" spans="2:21" ht="25.5" customHeight="1" outlineLevel="1" x14ac:dyDescent="0.2">
      <c r="B44" s="2"/>
      <c r="C44" s="175" t="s">
        <v>62</v>
      </c>
      <c r="D44" s="176"/>
      <c r="E44" s="177"/>
      <c r="F44" s="178" t="e">
        <f>L17*0.75</f>
        <v>#REF!</v>
      </c>
      <c r="G44" s="179"/>
      <c r="H44" s="4"/>
      <c r="I44" s="169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1"/>
    </row>
    <row r="45" spans="2:21" ht="25.5" customHeight="1" outlineLevel="1" x14ac:dyDescent="0.2">
      <c r="B45" s="2"/>
      <c r="C45" s="175" t="s">
        <v>63</v>
      </c>
      <c r="D45" s="176"/>
      <c r="E45" s="177"/>
      <c r="F45" s="178" t="e">
        <f>MAX(L17-R37-R38,0)</f>
        <v>#REF!</v>
      </c>
      <c r="G45" s="179"/>
      <c r="H45" s="4"/>
      <c r="I45" s="169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1"/>
    </row>
    <row r="46" spans="2:21" ht="25.5" customHeight="1" outlineLevel="1" x14ac:dyDescent="0.2">
      <c r="B46" s="2"/>
      <c r="C46" s="161" t="s">
        <v>64</v>
      </c>
      <c r="D46" s="162"/>
      <c r="E46" s="163"/>
      <c r="F46" s="164">
        <f>MIN(F47:G48)</f>
        <v>0</v>
      </c>
      <c r="G46" s="165"/>
      <c r="H46" s="4"/>
      <c r="I46" s="169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1"/>
    </row>
    <row r="47" spans="2:21" ht="25.5" customHeight="1" outlineLevel="1" x14ac:dyDescent="0.2">
      <c r="B47" s="2"/>
      <c r="C47" s="175" t="s">
        <v>207</v>
      </c>
      <c r="D47" s="176"/>
      <c r="E47" s="177"/>
      <c r="F47" s="178">
        <f>F35</f>
        <v>0</v>
      </c>
      <c r="G47" s="179"/>
      <c r="H47" s="4"/>
      <c r="I47" s="169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1"/>
    </row>
    <row r="48" spans="2:21" ht="25.5" customHeight="1" outlineLevel="1" x14ac:dyDescent="0.2">
      <c r="B48" s="2"/>
      <c r="C48" s="175" t="s">
        <v>65</v>
      </c>
      <c r="D48" s="176"/>
      <c r="E48" s="177"/>
      <c r="F48" s="178">
        <f>IF(OR(F39=0,F35=0),0,MAX(L17-R34-R37-R38-((F36/F39)*L17)))</f>
        <v>0</v>
      </c>
      <c r="G48" s="179"/>
      <c r="H48" s="4"/>
      <c r="I48" s="172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4"/>
    </row>
    <row r="49" spans="1:21" ht="18.75" customHeight="1" x14ac:dyDescent="0.2">
      <c r="B49" s="2"/>
      <c r="C49" s="7"/>
      <c r="D49" s="2"/>
      <c r="E49" s="2"/>
      <c r="F49" s="2"/>
      <c r="G49" s="4"/>
      <c r="H49" s="4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4"/>
      <c r="U49" s="2"/>
    </row>
    <row r="50" spans="1:21" ht="18.75" customHeight="1" x14ac:dyDescent="0.2">
      <c r="A50" s="21"/>
      <c r="B50" s="21"/>
      <c r="H50" s="22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2"/>
      <c r="U50" s="21"/>
    </row>
    <row r="51" spans="1:21" ht="18.75" customHeight="1" x14ac:dyDescent="0.2">
      <c r="A51" s="21"/>
      <c r="B51" s="21"/>
      <c r="H51" s="22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2"/>
      <c r="U51" s="21"/>
    </row>
    <row r="52" spans="1:21" ht="18.75" customHeight="1" x14ac:dyDescent="0.2">
      <c r="A52" s="21"/>
      <c r="B52" s="21"/>
      <c r="H52" s="22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22"/>
      <c r="U52" s="38"/>
    </row>
    <row r="53" spans="1:21" ht="18.75" customHeight="1" x14ac:dyDescent="0.2">
      <c r="A53" s="21"/>
      <c r="B53" s="21"/>
      <c r="H53" s="22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2"/>
      <c r="U53" s="21"/>
    </row>
    <row r="54" spans="1:21" ht="18.75" customHeight="1" x14ac:dyDescent="0.2">
      <c r="A54" s="21"/>
      <c r="B54" s="21"/>
      <c r="H54" s="22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2"/>
      <c r="U54" s="21"/>
    </row>
    <row r="55" spans="1:21" ht="18.75" customHeight="1" x14ac:dyDescent="0.2">
      <c r="B55" s="20"/>
      <c r="C55" s="23"/>
      <c r="D55" s="20"/>
      <c r="E55" s="20"/>
      <c r="F55" s="20"/>
      <c r="I55" s="20"/>
      <c r="L55" s="20"/>
      <c r="R55" s="20"/>
      <c r="U55" s="20"/>
    </row>
    <row r="56" spans="1:21" ht="18.75" customHeight="1" x14ac:dyDescent="0.2">
      <c r="B56" s="20"/>
      <c r="C56" s="23"/>
      <c r="D56" s="20"/>
      <c r="E56" s="20"/>
      <c r="F56" s="20"/>
      <c r="I56" s="20"/>
      <c r="L56" s="20"/>
      <c r="R56" s="20"/>
      <c r="U56" s="20"/>
    </row>
    <row r="57" spans="1:21" ht="18.75" customHeight="1" x14ac:dyDescent="0.2">
      <c r="B57" s="20"/>
      <c r="C57" s="23"/>
      <c r="D57" s="20"/>
      <c r="E57" s="20"/>
      <c r="F57" s="20"/>
      <c r="I57" s="20"/>
      <c r="L57" s="20"/>
      <c r="R57" s="20"/>
      <c r="U57" s="20"/>
    </row>
    <row r="58" spans="1:21" ht="18.75" customHeight="1" x14ac:dyDescent="0.2">
      <c r="B58" s="20"/>
      <c r="C58" s="23"/>
      <c r="D58" s="20"/>
      <c r="E58" s="20"/>
      <c r="F58" s="20"/>
      <c r="I58" s="20"/>
      <c r="L58" s="20"/>
      <c r="R58" s="20"/>
      <c r="U58" s="20"/>
    </row>
    <row r="59" spans="1:21" ht="18.75" customHeight="1" x14ac:dyDescent="0.2">
      <c r="B59" s="20"/>
      <c r="C59" s="23"/>
      <c r="D59" s="20"/>
      <c r="E59" s="20"/>
      <c r="F59" s="20"/>
      <c r="I59" s="20"/>
      <c r="L59" s="20"/>
      <c r="R59" s="20"/>
      <c r="U59" s="20"/>
    </row>
    <row r="60" spans="1:21" ht="18.75" customHeight="1" x14ac:dyDescent="0.2">
      <c r="B60" s="20"/>
      <c r="C60" s="23"/>
      <c r="D60" s="20"/>
      <c r="E60" s="20"/>
      <c r="F60" s="20"/>
      <c r="I60" s="20"/>
      <c r="L60" s="20"/>
      <c r="R60" s="20"/>
      <c r="U60" s="20"/>
    </row>
    <row r="61" spans="1:21" ht="18.75" customHeight="1" x14ac:dyDescent="0.2">
      <c r="B61" s="20"/>
      <c r="C61" s="23"/>
      <c r="D61" s="20"/>
      <c r="E61" s="20"/>
      <c r="F61" s="20"/>
      <c r="I61" s="20"/>
      <c r="L61" s="20"/>
      <c r="R61" s="20"/>
      <c r="U61" s="20"/>
    </row>
    <row r="62" spans="1:21" ht="18.75" customHeight="1" x14ac:dyDescent="0.2">
      <c r="B62" s="20"/>
      <c r="C62" s="23"/>
      <c r="D62" s="20"/>
      <c r="E62" s="20"/>
      <c r="F62" s="20"/>
      <c r="I62" s="20"/>
      <c r="L62" s="20"/>
      <c r="R62" s="20"/>
      <c r="U62" s="20"/>
    </row>
    <row r="63" spans="1:21" ht="18.75" customHeight="1" x14ac:dyDescent="0.2">
      <c r="B63" s="20"/>
      <c r="C63" s="23"/>
      <c r="D63" s="20"/>
      <c r="E63" s="20"/>
      <c r="F63" s="20"/>
      <c r="I63" s="20"/>
      <c r="L63" s="20"/>
      <c r="R63" s="20"/>
      <c r="U63" s="20"/>
    </row>
    <row r="64" spans="1:21" ht="18.75" customHeight="1" x14ac:dyDescent="0.2">
      <c r="B64" s="20"/>
      <c r="C64" s="23"/>
      <c r="D64" s="20"/>
      <c r="E64" s="20"/>
      <c r="F64" s="20"/>
      <c r="I64" s="20"/>
      <c r="L64" s="20"/>
      <c r="R64" s="20"/>
      <c r="U64" s="20"/>
    </row>
    <row r="65" spans="2:21" ht="18.75" customHeight="1" x14ac:dyDescent="0.2">
      <c r="B65" s="20"/>
      <c r="C65" s="20"/>
      <c r="D65" s="20"/>
      <c r="E65" s="20"/>
      <c r="F65" s="20"/>
      <c r="I65" s="20"/>
      <c r="L65" s="20"/>
      <c r="R65" s="20"/>
      <c r="U65" s="20"/>
    </row>
    <row r="66" spans="2:21" ht="18.75" customHeight="1" x14ac:dyDescent="0.2">
      <c r="B66" s="20"/>
      <c r="C66" s="20"/>
      <c r="D66" s="20"/>
      <c r="E66" s="20"/>
      <c r="F66" s="20"/>
      <c r="I66" s="20"/>
      <c r="L66" s="20"/>
      <c r="R66" s="20"/>
      <c r="U66" s="20"/>
    </row>
    <row r="67" spans="2:21" ht="18.75" customHeight="1" x14ac:dyDescent="0.2">
      <c r="B67" s="20"/>
      <c r="C67" s="20"/>
      <c r="D67" s="20"/>
      <c r="E67" s="20"/>
      <c r="F67" s="20"/>
      <c r="I67" s="20"/>
      <c r="L67" s="20"/>
      <c r="R67" s="20"/>
      <c r="U67" s="20"/>
    </row>
    <row r="68" spans="2:21" ht="18.75" customHeight="1" x14ac:dyDescent="0.2">
      <c r="B68" s="20"/>
      <c r="C68" s="20"/>
      <c r="D68" s="20"/>
      <c r="E68" s="20"/>
      <c r="F68" s="20"/>
      <c r="I68" s="20"/>
      <c r="L68" s="20"/>
      <c r="R68" s="20"/>
      <c r="U68" s="20"/>
    </row>
    <row r="69" spans="2:21" ht="18.75" customHeight="1" x14ac:dyDescent="0.2">
      <c r="B69" s="20"/>
      <c r="C69" s="20"/>
      <c r="D69" s="20"/>
      <c r="E69" s="20"/>
      <c r="F69" s="20"/>
      <c r="I69" s="20"/>
      <c r="L69" s="20"/>
      <c r="R69" s="20"/>
      <c r="U69" s="20"/>
    </row>
    <row r="70" spans="2:21" ht="18.75" customHeight="1" x14ac:dyDescent="0.2">
      <c r="B70" s="20"/>
      <c r="C70" s="20"/>
      <c r="D70" s="20"/>
      <c r="E70" s="20"/>
      <c r="F70" s="20"/>
      <c r="I70" s="20"/>
      <c r="L70" s="20"/>
      <c r="R70" s="20"/>
      <c r="U70" s="20"/>
    </row>
    <row r="71" spans="2:21" ht="18.75" customHeight="1" x14ac:dyDescent="0.2">
      <c r="B71" s="20"/>
      <c r="C71" s="20"/>
      <c r="D71" s="20"/>
      <c r="E71" s="20"/>
      <c r="F71" s="20"/>
      <c r="I71" s="20"/>
      <c r="L71" s="20"/>
      <c r="R71" s="20"/>
      <c r="U71" s="20"/>
    </row>
    <row r="72" spans="2:21" ht="18.75" customHeight="1" x14ac:dyDescent="0.2">
      <c r="B72" s="20"/>
      <c r="C72" s="20"/>
      <c r="D72" s="20"/>
      <c r="E72" s="20"/>
      <c r="F72" s="20"/>
      <c r="I72" s="20"/>
      <c r="L72" s="20"/>
      <c r="R72" s="20"/>
      <c r="U72" s="20"/>
    </row>
  </sheetData>
  <sheetProtection algorithmName="SHA-512" hashValue="w78NL0s2wP52aZJ37lzVBmTs5fiaf2JXzKoJSMU84YYCg93aoEzMPRD5s/ESXalgIydp1E85C6Y6o2A/gOItwA==" saltValue="hk5LwbZg9XtbMmfFZfhFPA==" spinCount="100000" sheet="1" selectLockedCells="1"/>
  <mergeCells count="76">
    <mergeCell ref="I41:U41"/>
    <mergeCell ref="C42:E42"/>
    <mergeCell ref="F42:G42"/>
    <mergeCell ref="I42:U48"/>
    <mergeCell ref="C43:E43"/>
    <mergeCell ref="F43:G43"/>
    <mergeCell ref="C44:E44"/>
    <mergeCell ref="C48:E48"/>
    <mergeCell ref="F48:G48"/>
    <mergeCell ref="F44:G44"/>
    <mergeCell ref="C45:E45"/>
    <mergeCell ref="F45:G45"/>
    <mergeCell ref="C46:E46"/>
    <mergeCell ref="F46:G46"/>
    <mergeCell ref="C47:E47"/>
    <mergeCell ref="F47:G47"/>
    <mergeCell ref="C39:E39"/>
    <mergeCell ref="C41:E41"/>
    <mergeCell ref="F41:G41"/>
    <mergeCell ref="R28:U28"/>
    <mergeCell ref="C29:E29"/>
    <mergeCell ref="R29:U29"/>
    <mergeCell ref="R30:U30"/>
    <mergeCell ref="C31:E31"/>
    <mergeCell ref="R31:U31"/>
    <mergeCell ref="C38:E38"/>
    <mergeCell ref="C28:E28"/>
    <mergeCell ref="C33:E33"/>
    <mergeCell ref="C34:E34"/>
    <mergeCell ref="C35:E35"/>
    <mergeCell ref="C36:E36"/>
    <mergeCell ref="C37:E37"/>
    <mergeCell ref="C25:E25"/>
    <mergeCell ref="R25:U25"/>
    <mergeCell ref="C26:E26"/>
    <mergeCell ref="R26:U26"/>
    <mergeCell ref="C27:E27"/>
    <mergeCell ref="R27:U27"/>
    <mergeCell ref="C22:E22"/>
    <mergeCell ref="R22:U22"/>
    <mergeCell ref="C23:E23"/>
    <mergeCell ref="R23:U23"/>
    <mergeCell ref="C24:E24"/>
    <mergeCell ref="R24:U24"/>
    <mergeCell ref="C19:E19"/>
    <mergeCell ref="R19:U19"/>
    <mergeCell ref="C20:E20"/>
    <mergeCell ref="R20:U20"/>
    <mergeCell ref="C21:E21"/>
    <mergeCell ref="R21:U21"/>
    <mergeCell ref="C17:E17"/>
    <mergeCell ref="R17:U17"/>
    <mergeCell ref="C11:E11"/>
    <mergeCell ref="R11:U11"/>
    <mergeCell ref="C12:E12"/>
    <mergeCell ref="R12:U12"/>
    <mergeCell ref="C13:E13"/>
    <mergeCell ref="R13:U13"/>
    <mergeCell ref="C14:E14"/>
    <mergeCell ref="R14:U14"/>
    <mergeCell ref="C15:E15"/>
    <mergeCell ref="R15:U15"/>
    <mergeCell ref="R16:U16"/>
    <mergeCell ref="C8:E8"/>
    <mergeCell ref="R8:U8"/>
    <mergeCell ref="C9:E9"/>
    <mergeCell ref="R9:U9"/>
    <mergeCell ref="C10:E10"/>
    <mergeCell ref="R10:U10"/>
    <mergeCell ref="C7:E7"/>
    <mergeCell ref="R7:U7"/>
    <mergeCell ref="C3:U3"/>
    <mergeCell ref="C5:E5"/>
    <mergeCell ref="R5:U5"/>
    <mergeCell ref="C6:E6"/>
    <mergeCell ref="R6:U6"/>
  </mergeCells>
  <conditionalFormatting sqref="C43:G43">
    <cfRule type="expression" dxfId="30" priority="6">
      <formula>#REF!&gt;#REF!</formula>
    </cfRule>
  </conditionalFormatting>
  <conditionalFormatting sqref="C47:G47">
    <cfRule type="expression" dxfId="29" priority="4">
      <formula>#REF!&gt;#REF!</formula>
    </cfRule>
  </conditionalFormatting>
  <conditionalFormatting sqref="C48:G48">
    <cfRule type="expression" dxfId="28" priority="3">
      <formula>#REF!&gt;#REF!</formula>
    </cfRule>
  </conditionalFormatting>
  <conditionalFormatting sqref="F42:F44">
    <cfRule type="expression" dxfId="27" priority="7">
      <formula>#REF!&lt;0</formula>
    </cfRule>
  </conditionalFormatting>
  <conditionalFormatting sqref="F45">
    <cfRule type="expression" dxfId="26" priority="2">
      <formula>#REF!&lt;0</formula>
    </cfRule>
  </conditionalFormatting>
  <conditionalFormatting sqref="F46:F48 U34:U39">
    <cfRule type="expression" dxfId="25" priority="8">
      <formula>#REF!&lt;0</formula>
    </cfRule>
  </conditionalFormatting>
  <conditionalFormatting sqref="F44:G44 C44:E45">
    <cfRule type="expression" dxfId="24" priority="5">
      <formula>#REF!&gt;#REF!</formula>
    </cfRule>
  </conditionalFormatting>
  <conditionalFormatting sqref="F45:G45">
    <cfRule type="expression" dxfId="23" priority="1">
      <formula>#REF!&gt;#REF!</formula>
    </cfRule>
  </conditionalFormatting>
  <conditionalFormatting sqref="G34">
    <cfRule type="cellIs" dxfId="22" priority="9" operator="greaterThan">
      <formula>0.75</formula>
    </cfRule>
  </conditionalFormatting>
  <dataValidations disablePrompts="1" count="1">
    <dataValidation type="list" allowBlank="1" showInputMessage="1" showErrorMessage="1" promptTitle="Dropdown-Menü" prompt="Bitte aus dem Dropdown-Menü auswählen!" sqref="WVC983025:WVF983026 WLG983025:WLJ983026 WBK983025:WBN983026 VRO983025:VRR983026 VHS983025:VHV983026 UXW983025:UXZ983026 UOA983025:UOD983026 UEE983025:UEH983026 TUI983025:TUL983026 TKM983025:TKP983026 TAQ983025:TAT983026 SQU983025:SQX983026 SGY983025:SHB983026 RXC983025:RXF983026 RNG983025:RNJ983026 RDK983025:RDN983026 QTO983025:QTR983026 QJS983025:QJV983026 PZW983025:PZZ983026 PQA983025:PQD983026 PGE983025:PGH983026 OWI983025:OWL983026 OMM983025:OMP983026 OCQ983025:OCT983026 NSU983025:NSX983026 NIY983025:NJB983026 MZC983025:MZF983026 MPG983025:MPJ983026 MFK983025:MFN983026 LVO983025:LVR983026 LLS983025:LLV983026 LBW983025:LBZ983026 KSA983025:KSD983026 KIE983025:KIH983026 JYI983025:JYL983026 JOM983025:JOP983026 JEQ983025:JET983026 IUU983025:IUX983026 IKY983025:ILB983026 IBC983025:IBF983026 HRG983025:HRJ983026 HHK983025:HHN983026 GXO983025:GXR983026 GNS983025:GNV983026 GDW983025:GDZ983026 FUA983025:FUD983026 FKE983025:FKH983026 FAI983025:FAL983026 EQM983025:EQP983026 EGQ983025:EGT983026 DWU983025:DWX983026 DMY983025:DNB983026 DDC983025:DDF983026 CTG983025:CTJ983026 CJK983025:CJN983026 BZO983025:BZR983026 BPS983025:BPV983026 BFW983025:BFZ983026 AWA983025:AWD983026 AME983025:AMH983026 ACI983025:ACL983026 SM983025:SP983026 IQ983025:IT983026 WVC917489:WVF917490 WLG917489:WLJ917490 WBK917489:WBN917490 VRO917489:VRR917490 VHS917489:VHV917490 UXW917489:UXZ917490 UOA917489:UOD917490 UEE917489:UEH917490 TUI917489:TUL917490 TKM917489:TKP917490 TAQ917489:TAT917490 SQU917489:SQX917490 SGY917489:SHB917490 RXC917489:RXF917490 RNG917489:RNJ917490 RDK917489:RDN917490 QTO917489:QTR917490 QJS917489:QJV917490 PZW917489:PZZ917490 PQA917489:PQD917490 PGE917489:PGH917490 OWI917489:OWL917490 OMM917489:OMP917490 OCQ917489:OCT917490 NSU917489:NSX917490 NIY917489:NJB917490 MZC917489:MZF917490 MPG917489:MPJ917490 MFK917489:MFN917490 LVO917489:LVR917490 LLS917489:LLV917490 LBW917489:LBZ917490 KSA917489:KSD917490 KIE917489:KIH917490 JYI917489:JYL917490 JOM917489:JOP917490 JEQ917489:JET917490 IUU917489:IUX917490 IKY917489:ILB917490 IBC917489:IBF917490 HRG917489:HRJ917490 HHK917489:HHN917490 GXO917489:GXR917490 GNS917489:GNV917490 GDW917489:GDZ917490 FUA917489:FUD917490 FKE917489:FKH917490 FAI917489:FAL917490 EQM917489:EQP917490 EGQ917489:EGT917490 DWU917489:DWX917490 DMY917489:DNB917490 DDC917489:DDF917490 CTG917489:CTJ917490 CJK917489:CJN917490 BZO917489:BZR917490 BPS917489:BPV917490 BFW917489:BFZ917490 AWA917489:AWD917490 AME917489:AMH917490 ACI917489:ACL917490 SM917489:SP917490 IQ917489:IT917490 WVC851953:WVF851954 WLG851953:WLJ851954 WBK851953:WBN851954 VRO851953:VRR851954 VHS851953:VHV851954 UXW851953:UXZ851954 UOA851953:UOD851954 UEE851953:UEH851954 TUI851953:TUL851954 TKM851953:TKP851954 TAQ851953:TAT851954 SQU851953:SQX851954 SGY851953:SHB851954 RXC851953:RXF851954 RNG851953:RNJ851954 RDK851953:RDN851954 QTO851953:QTR851954 QJS851953:QJV851954 PZW851953:PZZ851954 PQA851953:PQD851954 PGE851953:PGH851954 OWI851953:OWL851954 OMM851953:OMP851954 OCQ851953:OCT851954 NSU851953:NSX851954 NIY851953:NJB851954 MZC851953:MZF851954 MPG851953:MPJ851954 MFK851953:MFN851954 LVO851953:LVR851954 LLS851953:LLV851954 LBW851953:LBZ851954 KSA851953:KSD851954 KIE851953:KIH851954 JYI851953:JYL851954 JOM851953:JOP851954 JEQ851953:JET851954 IUU851953:IUX851954 IKY851953:ILB851954 IBC851953:IBF851954 HRG851953:HRJ851954 HHK851953:HHN851954 GXO851953:GXR851954 GNS851953:GNV851954 GDW851953:GDZ851954 FUA851953:FUD851954 FKE851953:FKH851954 FAI851953:FAL851954 EQM851953:EQP851954 EGQ851953:EGT851954 DWU851953:DWX851954 DMY851953:DNB851954 DDC851953:DDF851954 CTG851953:CTJ851954 CJK851953:CJN851954 BZO851953:BZR851954 BPS851953:BPV851954 BFW851953:BFZ851954 AWA851953:AWD851954 AME851953:AMH851954 ACI851953:ACL851954 SM851953:SP851954 IQ851953:IT851954 WVC786417:WVF786418 WLG786417:WLJ786418 WBK786417:WBN786418 VRO786417:VRR786418 VHS786417:VHV786418 UXW786417:UXZ786418 UOA786417:UOD786418 UEE786417:UEH786418 TUI786417:TUL786418 TKM786417:TKP786418 TAQ786417:TAT786418 SQU786417:SQX786418 SGY786417:SHB786418 RXC786417:RXF786418 RNG786417:RNJ786418 RDK786417:RDN786418 QTO786417:QTR786418 QJS786417:QJV786418 PZW786417:PZZ786418 PQA786417:PQD786418 PGE786417:PGH786418 OWI786417:OWL786418 OMM786417:OMP786418 OCQ786417:OCT786418 NSU786417:NSX786418 NIY786417:NJB786418 MZC786417:MZF786418 MPG786417:MPJ786418 MFK786417:MFN786418 LVO786417:LVR786418 LLS786417:LLV786418 LBW786417:LBZ786418 KSA786417:KSD786418 KIE786417:KIH786418 JYI786417:JYL786418 JOM786417:JOP786418 JEQ786417:JET786418 IUU786417:IUX786418 IKY786417:ILB786418 IBC786417:IBF786418 HRG786417:HRJ786418 HHK786417:HHN786418 GXO786417:GXR786418 GNS786417:GNV786418 GDW786417:GDZ786418 FUA786417:FUD786418 FKE786417:FKH786418 FAI786417:FAL786418 EQM786417:EQP786418 EGQ786417:EGT786418 DWU786417:DWX786418 DMY786417:DNB786418 DDC786417:DDF786418 CTG786417:CTJ786418 CJK786417:CJN786418 BZO786417:BZR786418 BPS786417:BPV786418 BFW786417:BFZ786418 AWA786417:AWD786418 AME786417:AMH786418 ACI786417:ACL786418 SM786417:SP786418 IQ786417:IT786418 WVC720881:WVF720882 WLG720881:WLJ720882 WBK720881:WBN720882 VRO720881:VRR720882 VHS720881:VHV720882 UXW720881:UXZ720882 UOA720881:UOD720882 UEE720881:UEH720882 TUI720881:TUL720882 TKM720881:TKP720882 TAQ720881:TAT720882 SQU720881:SQX720882 SGY720881:SHB720882 RXC720881:RXF720882 RNG720881:RNJ720882 RDK720881:RDN720882 QTO720881:QTR720882 QJS720881:QJV720882 PZW720881:PZZ720882 PQA720881:PQD720882 PGE720881:PGH720882 OWI720881:OWL720882 OMM720881:OMP720882 OCQ720881:OCT720882 NSU720881:NSX720882 NIY720881:NJB720882 MZC720881:MZF720882 MPG720881:MPJ720882 MFK720881:MFN720882 LVO720881:LVR720882 LLS720881:LLV720882 LBW720881:LBZ720882 KSA720881:KSD720882 KIE720881:KIH720882 JYI720881:JYL720882 JOM720881:JOP720882 JEQ720881:JET720882 IUU720881:IUX720882 IKY720881:ILB720882 IBC720881:IBF720882 HRG720881:HRJ720882 HHK720881:HHN720882 GXO720881:GXR720882 GNS720881:GNV720882 GDW720881:GDZ720882 FUA720881:FUD720882 FKE720881:FKH720882 FAI720881:FAL720882 EQM720881:EQP720882 EGQ720881:EGT720882 DWU720881:DWX720882 DMY720881:DNB720882 DDC720881:DDF720882 CTG720881:CTJ720882 CJK720881:CJN720882 BZO720881:BZR720882 BPS720881:BPV720882 BFW720881:BFZ720882 AWA720881:AWD720882 AME720881:AMH720882 ACI720881:ACL720882 SM720881:SP720882 IQ720881:IT720882 WVC655345:WVF655346 WLG655345:WLJ655346 WBK655345:WBN655346 VRO655345:VRR655346 VHS655345:VHV655346 UXW655345:UXZ655346 UOA655345:UOD655346 UEE655345:UEH655346 TUI655345:TUL655346 TKM655345:TKP655346 TAQ655345:TAT655346 SQU655345:SQX655346 SGY655345:SHB655346 RXC655345:RXF655346 RNG655345:RNJ655346 RDK655345:RDN655346 QTO655345:QTR655346 QJS655345:QJV655346 PZW655345:PZZ655346 PQA655345:PQD655346 PGE655345:PGH655346 OWI655345:OWL655346 OMM655345:OMP655346 OCQ655345:OCT655346 NSU655345:NSX655346 NIY655345:NJB655346 MZC655345:MZF655346 MPG655345:MPJ655346 MFK655345:MFN655346 LVO655345:LVR655346 LLS655345:LLV655346 LBW655345:LBZ655346 KSA655345:KSD655346 KIE655345:KIH655346 JYI655345:JYL655346 JOM655345:JOP655346 JEQ655345:JET655346 IUU655345:IUX655346 IKY655345:ILB655346 IBC655345:IBF655346 HRG655345:HRJ655346 HHK655345:HHN655346 GXO655345:GXR655346 GNS655345:GNV655346 GDW655345:GDZ655346 FUA655345:FUD655346 FKE655345:FKH655346 FAI655345:FAL655346 EQM655345:EQP655346 EGQ655345:EGT655346 DWU655345:DWX655346 DMY655345:DNB655346 DDC655345:DDF655346 CTG655345:CTJ655346 CJK655345:CJN655346 BZO655345:BZR655346 BPS655345:BPV655346 BFW655345:BFZ655346 AWA655345:AWD655346 AME655345:AMH655346 ACI655345:ACL655346 SM655345:SP655346 IQ655345:IT655346 WVC589809:WVF589810 WLG589809:WLJ589810 WBK589809:WBN589810 VRO589809:VRR589810 VHS589809:VHV589810 UXW589809:UXZ589810 UOA589809:UOD589810 UEE589809:UEH589810 TUI589809:TUL589810 TKM589809:TKP589810 TAQ589809:TAT589810 SQU589809:SQX589810 SGY589809:SHB589810 RXC589809:RXF589810 RNG589809:RNJ589810 RDK589809:RDN589810 QTO589809:QTR589810 QJS589809:QJV589810 PZW589809:PZZ589810 PQA589809:PQD589810 PGE589809:PGH589810 OWI589809:OWL589810 OMM589809:OMP589810 OCQ589809:OCT589810 NSU589809:NSX589810 NIY589809:NJB589810 MZC589809:MZF589810 MPG589809:MPJ589810 MFK589809:MFN589810 LVO589809:LVR589810 LLS589809:LLV589810 LBW589809:LBZ589810 KSA589809:KSD589810 KIE589809:KIH589810 JYI589809:JYL589810 JOM589809:JOP589810 JEQ589809:JET589810 IUU589809:IUX589810 IKY589809:ILB589810 IBC589809:IBF589810 HRG589809:HRJ589810 HHK589809:HHN589810 GXO589809:GXR589810 GNS589809:GNV589810 GDW589809:GDZ589810 FUA589809:FUD589810 FKE589809:FKH589810 FAI589809:FAL589810 EQM589809:EQP589810 EGQ589809:EGT589810 DWU589809:DWX589810 DMY589809:DNB589810 DDC589809:DDF589810 CTG589809:CTJ589810 CJK589809:CJN589810 BZO589809:BZR589810 BPS589809:BPV589810 BFW589809:BFZ589810 AWA589809:AWD589810 AME589809:AMH589810 ACI589809:ACL589810 SM589809:SP589810 IQ589809:IT589810 WVC524273:WVF524274 WLG524273:WLJ524274 WBK524273:WBN524274 VRO524273:VRR524274 VHS524273:VHV524274 UXW524273:UXZ524274 UOA524273:UOD524274 UEE524273:UEH524274 TUI524273:TUL524274 TKM524273:TKP524274 TAQ524273:TAT524274 SQU524273:SQX524274 SGY524273:SHB524274 RXC524273:RXF524274 RNG524273:RNJ524274 RDK524273:RDN524274 QTO524273:QTR524274 QJS524273:QJV524274 PZW524273:PZZ524274 PQA524273:PQD524274 PGE524273:PGH524274 OWI524273:OWL524274 OMM524273:OMP524274 OCQ524273:OCT524274 NSU524273:NSX524274 NIY524273:NJB524274 MZC524273:MZF524274 MPG524273:MPJ524274 MFK524273:MFN524274 LVO524273:LVR524274 LLS524273:LLV524274 LBW524273:LBZ524274 KSA524273:KSD524274 KIE524273:KIH524274 JYI524273:JYL524274 JOM524273:JOP524274 JEQ524273:JET524274 IUU524273:IUX524274 IKY524273:ILB524274 IBC524273:IBF524274 HRG524273:HRJ524274 HHK524273:HHN524274 GXO524273:GXR524274 GNS524273:GNV524274 GDW524273:GDZ524274 FUA524273:FUD524274 FKE524273:FKH524274 FAI524273:FAL524274 EQM524273:EQP524274 EGQ524273:EGT524274 DWU524273:DWX524274 DMY524273:DNB524274 DDC524273:DDF524274 CTG524273:CTJ524274 CJK524273:CJN524274 BZO524273:BZR524274 BPS524273:BPV524274 BFW524273:BFZ524274 AWA524273:AWD524274 AME524273:AMH524274 ACI524273:ACL524274 SM524273:SP524274 IQ524273:IT524274 WVC458737:WVF458738 WLG458737:WLJ458738 WBK458737:WBN458738 VRO458737:VRR458738 VHS458737:VHV458738 UXW458737:UXZ458738 UOA458737:UOD458738 UEE458737:UEH458738 TUI458737:TUL458738 TKM458737:TKP458738 TAQ458737:TAT458738 SQU458737:SQX458738 SGY458737:SHB458738 RXC458737:RXF458738 RNG458737:RNJ458738 RDK458737:RDN458738 QTO458737:QTR458738 QJS458737:QJV458738 PZW458737:PZZ458738 PQA458737:PQD458738 PGE458737:PGH458738 OWI458737:OWL458738 OMM458737:OMP458738 OCQ458737:OCT458738 NSU458737:NSX458738 NIY458737:NJB458738 MZC458737:MZF458738 MPG458737:MPJ458738 MFK458737:MFN458738 LVO458737:LVR458738 LLS458737:LLV458738 LBW458737:LBZ458738 KSA458737:KSD458738 KIE458737:KIH458738 JYI458737:JYL458738 JOM458737:JOP458738 JEQ458737:JET458738 IUU458737:IUX458738 IKY458737:ILB458738 IBC458737:IBF458738 HRG458737:HRJ458738 HHK458737:HHN458738 GXO458737:GXR458738 GNS458737:GNV458738 GDW458737:GDZ458738 FUA458737:FUD458738 FKE458737:FKH458738 FAI458737:FAL458738 EQM458737:EQP458738 EGQ458737:EGT458738 DWU458737:DWX458738 DMY458737:DNB458738 DDC458737:DDF458738 CTG458737:CTJ458738 CJK458737:CJN458738 BZO458737:BZR458738 BPS458737:BPV458738 BFW458737:BFZ458738 AWA458737:AWD458738 AME458737:AMH458738 ACI458737:ACL458738 SM458737:SP458738 IQ458737:IT458738 WVC393201:WVF393202 WLG393201:WLJ393202 WBK393201:WBN393202 VRO393201:VRR393202 VHS393201:VHV393202 UXW393201:UXZ393202 UOA393201:UOD393202 UEE393201:UEH393202 TUI393201:TUL393202 TKM393201:TKP393202 TAQ393201:TAT393202 SQU393201:SQX393202 SGY393201:SHB393202 RXC393201:RXF393202 RNG393201:RNJ393202 RDK393201:RDN393202 QTO393201:QTR393202 QJS393201:QJV393202 PZW393201:PZZ393202 PQA393201:PQD393202 PGE393201:PGH393202 OWI393201:OWL393202 OMM393201:OMP393202 OCQ393201:OCT393202 NSU393201:NSX393202 NIY393201:NJB393202 MZC393201:MZF393202 MPG393201:MPJ393202 MFK393201:MFN393202 LVO393201:LVR393202 LLS393201:LLV393202 LBW393201:LBZ393202 KSA393201:KSD393202 KIE393201:KIH393202 JYI393201:JYL393202 JOM393201:JOP393202 JEQ393201:JET393202 IUU393201:IUX393202 IKY393201:ILB393202 IBC393201:IBF393202 HRG393201:HRJ393202 HHK393201:HHN393202 GXO393201:GXR393202 GNS393201:GNV393202 GDW393201:GDZ393202 FUA393201:FUD393202 FKE393201:FKH393202 FAI393201:FAL393202 EQM393201:EQP393202 EGQ393201:EGT393202 DWU393201:DWX393202 DMY393201:DNB393202 DDC393201:DDF393202 CTG393201:CTJ393202 CJK393201:CJN393202 BZO393201:BZR393202 BPS393201:BPV393202 BFW393201:BFZ393202 AWA393201:AWD393202 AME393201:AMH393202 ACI393201:ACL393202 SM393201:SP393202 IQ393201:IT393202 WVC327665:WVF327666 WLG327665:WLJ327666 WBK327665:WBN327666 VRO327665:VRR327666 VHS327665:VHV327666 UXW327665:UXZ327666 UOA327665:UOD327666 UEE327665:UEH327666 TUI327665:TUL327666 TKM327665:TKP327666 TAQ327665:TAT327666 SQU327665:SQX327666 SGY327665:SHB327666 RXC327665:RXF327666 RNG327665:RNJ327666 RDK327665:RDN327666 QTO327665:QTR327666 QJS327665:QJV327666 PZW327665:PZZ327666 PQA327665:PQD327666 PGE327665:PGH327666 OWI327665:OWL327666 OMM327665:OMP327666 OCQ327665:OCT327666 NSU327665:NSX327666 NIY327665:NJB327666 MZC327665:MZF327666 MPG327665:MPJ327666 MFK327665:MFN327666 LVO327665:LVR327666 LLS327665:LLV327666 LBW327665:LBZ327666 KSA327665:KSD327666 KIE327665:KIH327666 JYI327665:JYL327666 JOM327665:JOP327666 JEQ327665:JET327666 IUU327665:IUX327666 IKY327665:ILB327666 IBC327665:IBF327666 HRG327665:HRJ327666 HHK327665:HHN327666 GXO327665:GXR327666 GNS327665:GNV327666 GDW327665:GDZ327666 FUA327665:FUD327666 FKE327665:FKH327666 FAI327665:FAL327666 EQM327665:EQP327666 EGQ327665:EGT327666 DWU327665:DWX327666 DMY327665:DNB327666 DDC327665:DDF327666 CTG327665:CTJ327666 CJK327665:CJN327666 BZO327665:BZR327666 BPS327665:BPV327666 BFW327665:BFZ327666 AWA327665:AWD327666 AME327665:AMH327666 ACI327665:ACL327666 SM327665:SP327666 IQ327665:IT327666 WVC262129:WVF262130 WLG262129:WLJ262130 WBK262129:WBN262130 VRO262129:VRR262130 VHS262129:VHV262130 UXW262129:UXZ262130 UOA262129:UOD262130 UEE262129:UEH262130 TUI262129:TUL262130 TKM262129:TKP262130 TAQ262129:TAT262130 SQU262129:SQX262130 SGY262129:SHB262130 RXC262129:RXF262130 RNG262129:RNJ262130 RDK262129:RDN262130 QTO262129:QTR262130 QJS262129:QJV262130 PZW262129:PZZ262130 PQA262129:PQD262130 PGE262129:PGH262130 OWI262129:OWL262130 OMM262129:OMP262130 OCQ262129:OCT262130 NSU262129:NSX262130 NIY262129:NJB262130 MZC262129:MZF262130 MPG262129:MPJ262130 MFK262129:MFN262130 LVO262129:LVR262130 LLS262129:LLV262130 LBW262129:LBZ262130 KSA262129:KSD262130 KIE262129:KIH262130 JYI262129:JYL262130 JOM262129:JOP262130 JEQ262129:JET262130 IUU262129:IUX262130 IKY262129:ILB262130 IBC262129:IBF262130 HRG262129:HRJ262130 HHK262129:HHN262130 GXO262129:GXR262130 GNS262129:GNV262130 GDW262129:GDZ262130 FUA262129:FUD262130 FKE262129:FKH262130 FAI262129:FAL262130 EQM262129:EQP262130 EGQ262129:EGT262130 DWU262129:DWX262130 DMY262129:DNB262130 DDC262129:DDF262130 CTG262129:CTJ262130 CJK262129:CJN262130 BZO262129:BZR262130 BPS262129:BPV262130 BFW262129:BFZ262130 AWA262129:AWD262130 AME262129:AMH262130 ACI262129:ACL262130 SM262129:SP262130 IQ262129:IT262130 WVC196593:WVF196594 WLG196593:WLJ196594 WBK196593:WBN196594 VRO196593:VRR196594 VHS196593:VHV196594 UXW196593:UXZ196594 UOA196593:UOD196594 UEE196593:UEH196594 TUI196593:TUL196594 TKM196593:TKP196594 TAQ196593:TAT196594 SQU196593:SQX196594 SGY196593:SHB196594 RXC196593:RXF196594 RNG196593:RNJ196594 RDK196593:RDN196594 QTO196593:QTR196594 QJS196593:QJV196594 PZW196593:PZZ196594 PQA196593:PQD196594 PGE196593:PGH196594 OWI196593:OWL196594 OMM196593:OMP196594 OCQ196593:OCT196594 NSU196593:NSX196594 NIY196593:NJB196594 MZC196593:MZF196594 MPG196593:MPJ196594 MFK196593:MFN196594 LVO196593:LVR196594 LLS196593:LLV196594 LBW196593:LBZ196594 KSA196593:KSD196594 KIE196593:KIH196594 JYI196593:JYL196594 JOM196593:JOP196594 JEQ196593:JET196594 IUU196593:IUX196594 IKY196593:ILB196594 IBC196593:IBF196594 HRG196593:HRJ196594 HHK196593:HHN196594 GXO196593:GXR196594 GNS196593:GNV196594 GDW196593:GDZ196594 FUA196593:FUD196594 FKE196593:FKH196594 FAI196593:FAL196594 EQM196593:EQP196594 EGQ196593:EGT196594 DWU196593:DWX196594 DMY196593:DNB196594 DDC196593:DDF196594 CTG196593:CTJ196594 CJK196593:CJN196594 BZO196593:BZR196594 BPS196593:BPV196594 BFW196593:BFZ196594 AWA196593:AWD196594 AME196593:AMH196594 ACI196593:ACL196594 SM196593:SP196594 IQ196593:IT196594 WVC131057:WVF131058 WLG131057:WLJ131058 WBK131057:WBN131058 VRO131057:VRR131058 VHS131057:VHV131058 UXW131057:UXZ131058 UOA131057:UOD131058 UEE131057:UEH131058 TUI131057:TUL131058 TKM131057:TKP131058 TAQ131057:TAT131058 SQU131057:SQX131058 SGY131057:SHB131058 RXC131057:RXF131058 RNG131057:RNJ131058 RDK131057:RDN131058 QTO131057:QTR131058 QJS131057:QJV131058 PZW131057:PZZ131058 PQA131057:PQD131058 PGE131057:PGH131058 OWI131057:OWL131058 OMM131057:OMP131058 OCQ131057:OCT131058 NSU131057:NSX131058 NIY131057:NJB131058 MZC131057:MZF131058 MPG131057:MPJ131058 MFK131057:MFN131058 LVO131057:LVR131058 LLS131057:LLV131058 LBW131057:LBZ131058 KSA131057:KSD131058 KIE131057:KIH131058 JYI131057:JYL131058 JOM131057:JOP131058 JEQ131057:JET131058 IUU131057:IUX131058 IKY131057:ILB131058 IBC131057:IBF131058 HRG131057:HRJ131058 HHK131057:HHN131058 GXO131057:GXR131058 GNS131057:GNV131058 GDW131057:GDZ131058 FUA131057:FUD131058 FKE131057:FKH131058 FAI131057:FAL131058 EQM131057:EQP131058 EGQ131057:EGT131058 DWU131057:DWX131058 DMY131057:DNB131058 DDC131057:DDF131058 CTG131057:CTJ131058 CJK131057:CJN131058 BZO131057:BZR131058 BPS131057:BPV131058 BFW131057:BFZ131058 AWA131057:AWD131058 AME131057:AMH131058 ACI131057:ACL131058 SM131057:SP131058 IQ131057:IT131058 WVC65521:WVF65522 WLG65521:WLJ65522 WBK65521:WBN65522 VRO65521:VRR65522 VHS65521:VHV65522 UXW65521:UXZ65522 UOA65521:UOD65522 UEE65521:UEH65522 TUI65521:TUL65522 TKM65521:TKP65522 TAQ65521:TAT65522 SQU65521:SQX65522 SGY65521:SHB65522 RXC65521:RXF65522 RNG65521:RNJ65522 RDK65521:RDN65522 QTO65521:QTR65522 QJS65521:QJV65522 PZW65521:PZZ65522 PQA65521:PQD65522 PGE65521:PGH65522 OWI65521:OWL65522 OMM65521:OMP65522 OCQ65521:OCT65522 NSU65521:NSX65522 NIY65521:NJB65522 MZC65521:MZF65522 MPG65521:MPJ65522 MFK65521:MFN65522 LVO65521:LVR65522 LLS65521:LLV65522 LBW65521:LBZ65522 KSA65521:KSD65522 KIE65521:KIH65522 JYI65521:JYL65522 JOM65521:JOP65522 JEQ65521:JET65522 IUU65521:IUX65522 IKY65521:ILB65522 IBC65521:IBF65522 HRG65521:HRJ65522 HHK65521:HHN65522 GXO65521:GXR65522 GNS65521:GNV65522 GDW65521:GDZ65522 FUA65521:FUD65522 FKE65521:FKH65522 FAI65521:FAL65522 EQM65521:EQP65522 EGQ65521:EGT65522 DWU65521:DWX65522 DMY65521:DNB65522 DDC65521:DDF65522 CTG65521:CTJ65522 CJK65521:CJN65522 BZO65521:BZR65522 BPS65521:BPV65522 BFW65521:BFZ65522 AWA65521:AWD65522 AME65521:AMH65522 ACI65521:ACL65522 SM65521:SP65522 IQ65521:IT65522 D983025:U983026 D65521:U65522 D131057:U131058 D196593:U196594 D262129:U262130 D327665:U327666 D393201:U393202 D458737:U458738 D524273:U524274 D589809:U589810 D655345:U655346 D720881:U720882 D786417:U786418 D851953:U851954 D917489:U917490" xr:uid="{00000000-0002-0000-0000-000000000000}">
      <formula1>#REF!</formula1>
    </dataValidation>
  </dataValidations>
  <pageMargins left="0.7" right="0.7" top="0.45833333333333331" bottom="0.57499999999999996" header="1.6666666666666666E-2" footer="0.3"/>
  <pageSetup paperSize="9" scale="50" fitToHeight="0" orientation="portrait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9ECFF"/>
    <pageSetUpPr fitToPage="1"/>
  </sheetPr>
  <dimension ref="B1:I48"/>
  <sheetViews>
    <sheetView showGridLines="0" tabSelected="1" zoomScaleNormal="100" workbookViewId="0">
      <selection activeCell="C11" sqref="C11"/>
    </sheetView>
  </sheetViews>
  <sheetFormatPr baseColWidth="10" defaultColWidth="11.42578125" defaultRowHeight="12.75" x14ac:dyDescent="0.2"/>
  <cols>
    <col min="1" max="2" width="2.7109375" style="20" customWidth="1"/>
    <col min="3" max="3" width="20.5703125" style="20" customWidth="1"/>
    <col min="4" max="4" width="18" style="20" customWidth="1"/>
    <col min="5" max="8" width="13" style="20" customWidth="1"/>
    <col min="9" max="9" width="3.7109375" style="20" customWidth="1"/>
    <col min="10" max="16384" width="11.42578125" style="20"/>
  </cols>
  <sheetData>
    <row r="1" spans="2:9" ht="18.75" customHeight="1" x14ac:dyDescent="0.2"/>
    <row r="2" spans="2:9" ht="18.75" customHeight="1" x14ac:dyDescent="0.2">
      <c r="B2" s="102"/>
      <c r="C2" s="102"/>
      <c r="D2" s="102"/>
      <c r="E2" s="102"/>
      <c r="F2" s="102"/>
      <c r="G2" s="102"/>
      <c r="H2" s="102"/>
      <c r="I2" s="102"/>
    </row>
    <row r="3" spans="2:9" ht="18.75" customHeight="1" x14ac:dyDescent="0.2">
      <c r="B3" s="102"/>
      <c r="C3" s="184" t="s">
        <v>110</v>
      </c>
      <c r="D3" s="184"/>
      <c r="E3" s="184"/>
      <c r="F3" s="184"/>
      <c r="G3" s="184"/>
      <c r="H3" s="184"/>
      <c r="I3" s="102"/>
    </row>
    <row r="4" spans="2:9" ht="18.75" customHeight="1" x14ac:dyDescent="0.2">
      <c r="B4" s="102"/>
      <c r="C4" s="102"/>
      <c r="D4" s="102"/>
      <c r="E4" s="102"/>
      <c r="F4" s="102"/>
      <c r="G4" s="102"/>
      <c r="H4" s="102"/>
      <c r="I4" s="102"/>
    </row>
    <row r="5" spans="2:9" ht="18.75" customHeight="1" x14ac:dyDescent="0.2">
      <c r="B5" s="102"/>
      <c r="C5" s="185" t="s">
        <v>177</v>
      </c>
      <c r="D5" s="185"/>
      <c r="E5" s="186"/>
      <c r="F5" s="186"/>
      <c r="G5" s="186"/>
      <c r="H5" s="186"/>
      <c r="I5" s="102"/>
    </row>
    <row r="6" spans="2:9" ht="18.75" customHeight="1" x14ac:dyDescent="0.2">
      <c r="B6" s="102"/>
      <c r="C6" s="187" t="s">
        <v>108</v>
      </c>
      <c r="D6" s="187"/>
      <c r="E6" s="186"/>
      <c r="F6" s="186"/>
      <c r="G6" s="186"/>
      <c r="H6" s="186"/>
      <c r="I6" s="102"/>
    </row>
    <row r="7" spans="2:9" ht="18.75" customHeight="1" x14ac:dyDescent="0.2">
      <c r="B7" s="102"/>
      <c r="C7" s="188" t="s">
        <v>178</v>
      </c>
      <c r="D7" s="188"/>
      <c r="E7" s="186"/>
      <c r="F7" s="186"/>
      <c r="G7" s="186"/>
      <c r="H7" s="186"/>
      <c r="I7" s="102"/>
    </row>
    <row r="8" spans="2:9" ht="18.75" customHeight="1" x14ac:dyDescent="0.2">
      <c r="B8" s="102"/>
      <c r="C8" s="188" t="s">
        <v>111</v>
      </c>
      <c r="D8" s="188"/>
      <c r="E8" s="186"/>
      <c r="F8" s="186"/>
      <c r="G8" s="186"/>
      <c r="H8" s="186"/>
      <c r="I8" s="102"/>
    </row>
    <row r="9" spans="2:9" ht="32.25" customHeight="1" x14ac:dyDescent="0.2">
      <c r="B9" s="102"/>
      <c r="C9" s="188" t="s">
        <v>112</v>
      </c>
      <c r="D9" s="188"/>
      <c r="E9" s="186"/>
      <c r="F9" s="186"/>
      <c r="G9" s="186"/>
      <c r="H9" s="186"/>
      <c r="I9" s="102"/>
    </row>
    <row r="10" spans="2:9" ht="30" customHeight="1" x14ac:dyDescent="0.2">
      <c r="B10" s="102"/>
      <c r="C10" s="130" t="s">
        <v>113</v>
      </c>
      <c r="D10" s="103" t="s">
        <v>114</v>
      </c>
      <c r="E10" s="103" t="s">
        <v>115</v>
      </c>
      <c r="F10" s="189" t="s">
        <v>109</v>
      </c>
      <c r="G10" s="189"/>
      <c r="H10" s="189"/>
      <c r="I10" s="102"/>
    </row>
    <row r="11" spans="2:9" ht="18.75" customHeight="1" x14ac:dyDescent="0.2">
      <c r="B11" s="102"/>
      <c r="C11" s="127"/>
      <c r="D11" s="129"/>
      <c r="E11" s="104">
        <f>D11-C11</f>
        <v>0</v>
      </c>
      <c r="F11" s="183"/>
      <c r="G11" s="183"/>
      <c r="H11" s="183"/>
      <c r="I11" s="105"/>
    </row>
    <row r="12" spans="2:9" ht="6" customHeight="1" x14ac:dyDescent="0.2">
      <c r="B12" s="102"/>
      <c r="C12" s="128">
        <v>45657.999988425923</v>
      </c>
      <c r="D12" s="102"/>
      <c r="E12" s="102"/>
      <c r="F12" s="102"/>
      <c r="G12" s="102"/>
      <c r="H12" s="102"/>
      <c r="I12" s="102"/>
    </row>
    <row r="13" spans="2:9" ht="18.75" customHeight="1" x14ac:dyDescent="0.2">
      <c r="B13" s="102"/>
      <c r="C13" s="182" t="s">
        <v>116</v>
      </c>
      <c r="D13" s="182"/>
      <c r="E13" s="182"/>
      <c r="F13" s="182"/>
      <c r="G13" s="182"/>
      <c r="H13" s="182"/>
      <c r="I13" s="102"/>
    </row>
    <row r="14" spans="2:9" ht="25.5" x14ac:dyDescent="0.2">
      <c r="B14" s="102"/>
      <c r="C14" s="107" t="s">
        <v>117</v>
      </c>
      <c r="D14" s="107" t="s">
        <v>118</v>
      </c>
      <c r="E14" s="107" t="s">
        <v>115</v>
      </c>
      <c r="F14" s="107" t="s">
        <v>119</v>
      </c>
      <c r="G14" s="108" t="s">
        <v>120</v>
      </c>
      <c r="H14" s="109" t="s">
        <v>121</v>
      </c>
      <c r="I14" s="102"/>
    </row>
    <row r="15" spans="2:9" ht="18.75" customHeight="1" x14ac:dyDescent="0.2">
      <c r="B15" s="102"/>
      <c r="C15" s="47"/>
      <c r="D15" s="101"/>
      <c r="E15" s="104">
        <f t="shared" ref="E15:E16" si="0">D15-C15</f>
        <v>0</v>
      </c>
      <c r="F15" s="110">
        <f t="shared" ref="F15:F16" si="1">IF(E15-FLOOR(E15,1)&lt;=5/24,FLOOR(E15,1),IF(E15-FLOOR(E15,1)&lt;=8/24,FLOOR(E15,1)+1/3,IF(E15-FLOOR(E15,1)&lt;=12/24,FLOOR(E15,1)+2/3,CEILING(E15,1))))</f>
        <v>0</v>
      </c>
      <c r="G15" s="48"/>
      <c r="H15" s="111">
        <f t="shared" ref="H15:H16" si="2">G15*F15</f>
        <v>0</v>
      </c>
      <c r="I15" s="102"/>
    </row>
    <row r="16" spans="2:9" ht="18.75" customHeight="1" x14ac:dyDescent="0.2">
      <c r="B16" s="102"/>
      <c r="C16" s="47"/>
      <c r="D16" s="101"/>
      <c r="E16" s="112">
        <f t="shared" si="0"/>
        <v>0</v>
      </c>
      <c r="F16" s="113">
        <f t="shared" si="1"/>
        <v>0</v>
      </c>
      <c r="G16" s="48"/>
      <c r="H16" s="114">
        <f t="shared" si="2"/>
        <v>0</v>
      </c>
      <c r="I16" s="102"/>
    </row>
    <row r="17" spans="2:9" s="117" customFormat="1" ht="18.75" customHeight="1" x14ac:dyDescent="0.2">
      <c r="B17" s="115"/>
      <c r="C17" s="181" t="s">
        <v>122</v>
      </c>
      <c r="D17" s="181"/>
      <c r="E17" s="181"/>
      <c r="F17" s="181"/>
      <c r="G17" s="192"/>
      <c r="H17" s="116">
        <f>SUBTOTAL(9,H15:H16)</f>
        <v>0</v>
      </c>
      <c r="I17" s="115"/>
    </row>
    <row r="18" spans="2:9" ht="6" customHeight="1" x14ac:dyDescent="0.2">
      <c r="B18" s="102"/>
      <c r="C18" s="106"/>
      <c r="D18" s="102"/>
      <c r="E18" s="102"/>
      <c r="F18" s="102"/>
      <c r="G18" s="102"/>
      <c r="H18" s="102"/>
      <c r="I18" s="102"/>
    </row>
    <row r="19" spans="2:9" ht="18.75" customHeight="1" x14ac:dyDescent="0.2">
      <c r="B19" s="102"/>
      <c r="C19" s="182" t="s">
        <v>123</v>
      </c>
      <c r="D19" s="182"/>
      <c r="E19" s="182"/>
      <c r="F19" s="182"/>
      <c r="G19" s="182"/>
      <c r="H19" s="182"/>
      <c r="I19" s="102"/>
    </row>
    <row r="20" spans="2:9" ht="25.5" x14ac:dyDescent="0.2">
      <c r="B20" s="102"/>
      <c r="C20" s="107" t="s">
        <v>124</v>
      </c>
      <c r="D20" s="193" t="s">
        <v>1</v>
      </c>
      <c r="E20" s="193"/>
      <c r="F20" s="193"/>
      <c r="G20" s="193"/>
      <c r="H20" s="107" t="s">
        <v>26</v>
      </c>
      <c r="I20" s="102"/>
    </row>
    <row r="21" spans="2:9" ht="18.75" customHeight="1" x14ac:dyDescent="0.2">
      <c r="B21" s="102"/>
      <c r="C21" s="49"/>
      <c r="D21" s="194"/>
      <c r="E21" s="194"/>
      <c r="F21" s="194"/>
      <c r="G21" s="194"/>
      <c r="H21" s="50">
        <v>0</v>
      </c>
      <c r="I21" s="105"/>
    </row>
    <row r="22" spans="2:9" ht="18.75" customHeight="1" x14ac:dyDescent="0.2">
      <c r="B22" s="102"/>
      <c r="C22" s="51"/>
      <c r="D22" s="190"/>
      <c r="E22" s="190"/>
      <c r="F22" s="190"/>
      <c r="G22" s="190"/>
      <c r="H22" s="52">
        <v>0</v>
      </c>
      <c r="I22" s="102"/>
    </row>
    <row r="23" spans="2:9" s="117" customFormat="1" ht="18.75" customHeight="1" x14ac:dyDescent="0.2">
      <c r="B23" s="115"/>
      <c r="C23" s="181" t="s">
        <v>122</v>
      </c>
      <c r="D23" s="181"/>
      <c r="E23" s="181"/>
      <c r="F23" s="181"/>
      <c r="G23" s="181"/>
      <c r="H23" s="116">
        <f>SUBTOTAL(9,H21:H22)</f>
        <v>0</v>
      </c>
      <c r="I23" s="115"/>
    </row>
    <row r="24" spans="2:9" ht="6" customHeight="1" x14ac:dyDescent="0.2">
      <c r="B24" s="102"/>
      <c r="C24" s="106"/>
      <c r="D24" s="102"/>
      <c r="E24" s="102"/>
      <c r="F24" s="102"/>
      <c r="G24" s="102"/>
      <c r="H24" s="102"/>
      <c r="I24" s="102"/>
    </row>
    <row r="25" spans="2:9" ht="18.75" customHeight="1" x14ac:dyDescent="0.2">
      <c r="B25" s="102"/>
      <c r="C25" s="182" t="s">
        <v>125</v>
      </c>
      <c r="D25" s="182"/>
      <c r="E25" s="182"/>
      <c r="F25" s="182"/>
      <c r="G25" s="182"/>
      <c r="H25" s="182"/>
      <c r="I25" s="102"/>
    </row>
    <row r="26" spans="2:9" ht="38.25" x14ac:dyDescent="0.2">
      <c r="B26" s="102"/>
      <c r="C26" s="98" t="s">
        <v>179</v>
      </c>
      <c r="D26" s="98" t="s">
        <v>180</v>
      </c>
      <c r="E26" s="107" t="s">
        <v>128</v>
      </c>
      <c r="F26" s="107" t="s">
        <v>129</v>
      </c>
      <c r="G26" s="108" t="s">
        <v>130</v>
      </c>
      <c r="H26" s="109" t="s">
        <v>131</v>
      </c>
      <c r="I26" s="102"/>
    </row>
    <row r="27" spans="2:9" ht="18.75" customHeight="1" x14ac:dyDescent="0.2">
      <c r="B27" s="102"/>
      <c r="C27" s="99"/>
      <c r="D27" s="53"/>
      <c r="E27" s="99"/>
      <c r="F27" s="99"/>
      <c r="G27" s="118">
        <f>IF(E27="",0,IF(F27="",0,IF(C$11&lt;C$12,0.42+0.05*F27,0.5+F27*0.15)))</f>
        <v>0</v>
      </c>
      <c r="H27" s="119">
        <f>G27*E27</f>
        <v>0</v>
      </c>
      <c r="I27" s="102"/>
    </row>
    <row r="28" spans="2:9" ht="18.75" customHeight="1" x14ac:dyDescent="0.2">
      <c r="B28" s="102"/>
      <c r="C28" s="99"/>
      <c r="D28" s="53"/>
      <c r="E28" s="99"/>
      <c r="F28" s="99"/>
      <c r="G28" s="118">
        <f t="shared" ref="G28:G30" si="3">IF(E28="",0,IF(F28="",0,IF(C$11&lt;C$12,0.42+0.05*F28,0.5+F28*0.15)))</f>
        <v>0</v>
      </c>
      <c r="H28" s="119">
        <f t="shared" ref="H28:H30" si="4">G28*E28</f>
        <v>0</v>
      </c>
      <c r="I28" s="102"/>
    </row>
    <row r="29" spans="2:9" ht="18.75" customHeight="1" x14ac:dyDescent="0.2">
      <c r="B29" s="102"/>
      <c r="C29" s="99"/>
      <c r="D29" s="53"/>
      <c r="E29" s="99"/>
      <c r="F29" s="99"/>
      <c r="G29" s="118">
        <f t="shared" si="3"/>
        <v>0</v>
      </c>
      <c r="H29" s="119">
        <f t="shared" si="4"/>
        <v>0</v>
      </c>
      <c r="I29" s="102"/>
    </row>
    <row r="30" spans="2:9" ht="18.75" customHeight="1" x14ac:dyDescent="0.2">
      <c r="B30" s="102"/>
      <c r="C30" s="100"/>
      <c r="D30" s="54"/>
      <c r="E30" s="100"/>
      <c r="F30" s="100"/>
      <c r="G30" s="118">
        <f t="shared" si="3"/>
        <v>0</v>
      </c>
      <c r="H30" s="120">
        <f t="shared" si="4"/>
        <v>0</v>
      </c>
      <c r="I30" s="102"/>
    </row>
    <row r="31" spans="2:9" s="117" customFormat="1" ht="18.75" customHeight="1" x14ac:dyDescent="0.2">
      <c r="B31" s="115"/>
      <c r="C31" s="181" t="s">
        <v>122</v>
      </c>
      <c r="D31" s="181"/>
      <c r="E31" s="181"/>
      <c r="F31" s="181"/>
      <c r="G31" s="192"/>
      <c r="H31" s="116">
        <f>SUBTOTAL(9,H27:H30)</f>
        <v>0</v>
      </c>
      <c r="I31" s="115"/>
    </row>
    <row r="32" spans="2:9" ht="6" customHeight="1" x14ac:dyDescent="0.2">
      <c r="B32" s="102"/>
      <c r="C32" s="102"/>
      <c r="D32" s="102"/>
      <c r="E32" s="102"/>
      <c r="F32" s="102"/>
      <c r="G32" s="102"/>
      <c r="H32" s="102"/>
      <c r="I32" s="102"/>
    </row>
    <row r="33" spans="2:9" ht="18.75" customHeight="1" x14ac:dyDescent="0.2">
      <c r="B33" s="102"/>
      <c r="C33" s="182" t="s">
        <v>132</v>
      </c>
      <c r="D33" s="182"/>
      <c r="E33" s="182"/>
      <c r="F33" s="182"/>
      <c r="G33" s="182"/>
      <c r="H33" s="182"/>
      <c r="I33" s="102"/>
    </row>
    <row r="34" spans="2:9" ht="18.75" customHeight="1" x14ac:dyDescent="0.2">
      <c r="B34" s="102"/>
      <c r="C34" s="98" t="s">
        <v>126</v>
      </c>
      <c r="D34" s="98" t="s">
        <v>127</v>
      </c>
      <c r="E34" s="188" t="s">
        <v>133</v>
      </c>
      <c r="F34" s="188"/>
      <c r="G34" s="188"/>
      <c r="H34" s="107" t="s">
        <v>134</v>
      </c>
      <c r="I34" s="102"/>
    </row>
    <row r="35" spans="2:9" ht="18.75" customHeight="1" x14ac:dyDescent="0.2">
      <c r="B35" s="102"/>
      <c r="C35" s="99"/>
      <c r="D35" s="99"/>
      <c r="E35" s="195"/>
      <c r="F35" s="195"/>
      <c r="G35" s="195"/>
      <c r="H35" s="50">
        <v>0</v>
      </c>
      <c r="I35" s="102"/>
    </row>
    <row r="36" spans="2:9" ht="18.75" customHeight="1" x14ac:dyDescent="0.2">
      <c r="B36" s="102"/>
      <c r="C36" s="99"/>
      <c r="D36" s="99"/>
      <c r="E36" s="195"/>
      <c r="F36" s="195"/>
      <c r="G36" s="195"/>
      <c r="H36" s="50">
        <v>0</v>
      </c>
      <c r="I36" s="102"/>
    </row>
    <row r="37" spans="2:9" ht="18.75" customHeight="1" x14ac:dyDescent="0.2">
      <c r="B37" s="102"/>
      <c r="C37" s="99"/>
      <c r="D37" s="99"/>
      <c r="E37" s="195"/>
      <c r="F37" s="195"/>
      <c r="G37" s="195"/>
      <c r="H37" s="50">
        <v>0</v>
      </c>
      <c r="I37" s="102"/>
    </row>
    <row r="38" spans="2:9" ht="18.75" customHeight="1" x14ac:dyDescent="0.2">
      <c r="B38" s="102"/>
      <c r="C38" s="100"/>
      <c r="D38" s="100"/>
      <c r="E38" s="180"/>
      <c r="F38" s="180"/>
      <c r="G38" s="180"/>
      <c r="H38" s="52">
        <v>0</v>
      </c>
      <c r="I38" s="102"/>
    </row>
    <row r="39" spans="2:9" s="117" customFormat="1" ht="18.75" customHeight="1" x14ac:dyDescent="0.2">
      <c r="B39" s="115"/>
      <c r="C39" s="181" t="s">
        <v>122</v>
      </c>
      <c r="D39" s="181"/>
      <c r="E39" s="181"/>
      <c r="F39" s="181"/>
      <c r="G39" s="181"/>
      <c r="H39" s="121">
        <f>SUBTOTAL(9,H35:H38)</f>
        <v>0</v>
      </c>
      <c r="I39" s="115"/>
    </row>
    <row r="40" spans="2:9" ht="6" customHeight="1" x14ac:dyDescent="0.2">
      <c r="B40" s="102"/>
      <c r="C40" s="102"/>
      <c r="D40" s="102"/>
      <c r="E40" s="102"/>
      <c r="F40" s="102"/>
      <c r="G40" s="102"/>
      <c r="H40" s="102"/>
      <c r="I40" s="102"/>
    </row>
    <row r="41" spans="2:9" ht="18.75" customHeight="1" x14ac:dyDescent="0.2">
      <c r="B41" s="102"/>
      <c r="C41" s="182" t="s">
        <v>135</v>
      </c>
      <c r="D41" s="182"/>
      <c r="E41" s="182"/>
      <c r="F41" s="182"/>
      <c r="G41" s="182"/>
      <c r="H41" s="182"/>
      <c r="I41" s="102"/>
    </row>
    <row r="42" spans="2:9" ht="25.5" x14ac:dyDescent="0.2">
      <c r="B42" s="102"/>
      <c r="C42" s="122" t="s">
        <v>136</v>
      </c>
      <c r="D42" s="107" t="s">
        <v>137</v>
      </c>
      <c r="E42" s="107" t="s">
        <v>138</v>
      </c>
      <c r="F42" s="98" t="s">
        <v>139</v>
      </c>
      <c r="G42" s="107" t="s">
        <v>140</v>
      </c>
      <c r="H42" s="107" t="s">
        <v>134</v>
      </c>
      <c r="I42" s="102"/>
    </row>
    <row r="43" spans="2:9" ht="18.75" customHeight="1" x14ac:dyDescent="0.2">
      <c r="B43" s="102"/>
      <c r="C43" s="55"/>
      <c r="D43" s="56"/>
      <c r="E43" s="56"/>
      <c r="F43" s="56"/>
      <c r="G43" s="97">
        <f>E43-D43</f>
        <v>0</v>
      </c>
      <c r="H43" s="50">
        <v>0</v>
      </c>
      <c r="I43" s="39" t="s">
        <v>141</v>
      </c>
    </row>
    <row r="44" spans="2:9" ht="18.75" customHeight="1" x14ac:dyDescent="0.2">
      <c r="B44" s="102"/>
      <c r="C44" s="57"/>
      <c r="D44" s="58"/>
      <c r="E44" s="58"/>
      <c r="F44" s="58"/>
      <c r="G44" s="123">
        <f t="shared" ref="G44" si="5">E44-D44</f>
        <v>0</v>
      </c>
      <c r="H44" s="52">
        <v>0</v>
      </c>
      <c r="I44" s="39" t="s">
        <v>142</v>
      </c>
    </row>
    <row r="45" spans="2:9" s="117" customFormat="1" ht="18.75" customHeight="1" x14ac:dyDescent="0.2">
      <c r="B45" s="115"/>
      <c r="C45" s="181" t="s">
        <v>122</v>
      </c>
      <c r="D45" s="181"/>
      <c r="E45" s="181"/>
      <c r="F45" s="181"/>
      <c r="G45" s="181"/>
      <c r="H45" s="121">
        <f>SUBTOTAL(9,H43:H44)</f>
        <v>0</v>
      </c>
      <c r="I45" s="115"/>
    </row>
    <row r="46" spans="2:9" ht="6" customHeight="1" x14ac:dyDescent="0.2">
      <c r="B46" s="102"/>
      <c r="C46" s="102"/>
      <c r="D46" s="102"/>
      <c r="E46" s="102"/>
      <c r="F46" s="102"/>
      <c r="G46" s="102"/>
      <c r="H46" s="102"/>
      <c r="I46" s="102"/>
    </row>
    <row r="47" spans="2:9" s="126" customFormat="1" ht="18.75" customHeight="1" x14ac:dyDescent="0.2">
      <c r="B47" s="124"/>
      <c r="C47" s="191" t="s">
        <v>143</v>
      </c>
      <c r="D47" s="191"/>
      <c r="E47" s="191"/>
      <c r="F47" s="191"/>
      <c r="G47" s="191"/>
      <c r="H47" s="125">
        <f>SUBTOTAL(9,H15:H45)</f>
        <v>0</v>
      </c>
      <c r="I47" s="124"/>
    </row>
    <row r="48" spans="2:9" x14ac:dyDescent="0.2">
      <c r="C48" s="40"/>
      <c r="D48" s="40"/>
      <c r="E48" s="40"/>
      <c r="F48" s="40"/>
      <c r="G48" s="40"/>
      <c r="H48" s="40"/>
    </row>
  </sheetData>
  <sheetProtection algorithmName="SHA-512" hashValue="ZAb4TEA2l35AxN9dIUP+wEKbaEeuSh7xznHDtUPZHw/8dIe2xV9hswASu8RG/Zd3k//5ZYGUViMeLcOxSMG93A==" saltValue="jpstWiyCDef7YCp4usfWng==" spinCount="100000" sheet="1" selectLockedCells="1"/>
  <mergeCells count="32">
    <mergeCell ref="D22:G22"/>
    <mergeCell ref="C47:G47"/>
    <mergeCell ref="C13:H13"/>
    <mergeCell ref="C17:G17"/>
    <mergeCell ref="C19:H19"/>
    <mergeCell ref="D20:G20"/>
    <mergeCell ref="D21:G21"/>
    <mergeCell ref="C45:G45"/>
    <mergeCell ref="C23:G23"/>
    <mergeCell ref="C25:H25"/>
    <mergeCell ref="C31:G31"/>
    <mergeCell ref="C33:H33"/>
    <mergeCell ref="E34:G34"/>
    <mergeCell ref="E35:G35"/>
    <mergeCell ref="E36:G36"/>
    <mergeCell ref="E37:G37"/>
    <mergeCell ref="E38:G38"/>
    <mergeCell ref="C39:G39"/>
    <mergeCell ref="C41:H41"/>
    <mergeCell ref="F11:H11"/>
    <mergeCell ref="C3:H3"/>
    <mergeCell ref="C5:D5"/>
    <mergeCell ref="E5:H5"/>
    <mergeCell ref="C6:D6"/>
    <mergeCell ref="E6:H6"/>
    <mergeCell ref="C7:D7"/>
    <mergeCell ref="E7:H7"/>
    <mergeCell ref="C8:D8"/>
    <mergeCell ref="E8:H8"/>
    <mergeCell ref="C9:D9"/>
    <mergeCell ref="E9:H9"/>
    <mergeCell ref="F10:H10"/>
  </mergeCells>
  <dataValidations count="1">
    <dataValidation type="list" allowBlank="1" showInputMessage="1" showErrorMessage="1" promptTitle="Dropdown" prompt="Bitte Art der Verpflegung auswählen!" sqref="F43:F44" xr:uid="{00000000-0002-0000-0100-000000000000}">
      <formula1>$I$43:$I$44</formula1>
    </dataValidation>
  </dataValidations>
  <pageMargins left="0.70866141732283472" right="0.70866141732283472" top="0.55118110236220474" bottom="0.55118110236220474" header="0.31496062992125984" footer="0.31496062992125984"/>
  <pageSetup paperSize="9" scale="97" orientation="portrait" r:id="rId1"/>
  <colBreaks count="1" manualBreakCount="1">
    <brk id="8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tabColor rgb="FF2D525D"/>
    <pageSetUpPr fitToPage="1"/>
  </sheetPr>
  <dimension ref="C1:AU19"/>
  <sheetViews>
    <sheetView showGridLines="0" zoomScaleNormal="100" workbookViewId="0">
      <selection activeCell="O5" sqref="O5"/>
    </sheetView>
  </sheetViews>
  <sheetFormatPr baseColWidth="10" defaultColWidth="10.85546875" defaultRowHeight="18.75" customHeight="1" outlineLevelCol="1" x14ac:dyDescent="0.2"/>
  <cols>
    <col min="1" max="2" width="2.7109375" style="7" customWidth="1"/>
    <col min="3" max="3" width="36.5703125" style="7" customWidth="1" outlineLevel="1"/>
    <col min="4" max="4" width="14.42578125" style="7" customWidth="1" outlineLevel="1"/>
    <col min="5" max="5" width="11.42578125" style="7" customWidth="1" outlineLevel="1"/>
    <col min="6" max="6" width="10.5703125" style="7" customWidth="1" outlineLevel="1"/>
    <col min="7" max="10" width="10" style="7" customWidth="1" outlineLevel="1"/>
    <col min="11" max="11" width="15.5703125" style="7" customWidth="1" outlineLevel="1"/>
    <col min="12" max="12" width="16" style="7" customWidth="1"/>
    <col min="13" max="13" width="16.5703125" style="7" customWidth="1" outlineLevel="1"/>
    <col min="14" max="14" width="8.85546875" style="7" customWidth="1" outlineLevel="1"/>
    <col min="15" max="15" width="15.140625" style="7" customWidth="1" outlineLevel="1"/>
    <col min="16" max="16" width="8.85546875" style="7" customWidth="1" outlineLevel="1"/>
    <col min="17" max="17" width="1.7109375" style="7" customWidth="1" outlineLevel="1"/>
    <col min="18" max="18" width="9.7109375" style="7" customWidth="1" outlineLevel="1"/>
    <col min="19" max="19" width="1.7109375" style="7" customWidth="1" outlineLevel="1"/>
    <col min="20" max="20" width="10.85546875" style="7" customWidth="1" outlineLevel="1"/>
    <col min="21" max="21" width="13.7109375" style="7" customWidth="1" outlineLevel="1"/>
    <col min="22" max="23" width="8.85546875" style="7" customWidth="1" outlineLevel="1"/>
    <col min="24" max="24" width="1.7109375" style="7" customWidth="1" outlineLevel="1"/>
    <col min="25" max="25" width="10.85546875" style="7" customWidth="1" outlineLevel="1"/>
    <col min="26" max="26" width="13.7109375" style="7" customWidth="1" outlineLevel="1"/>
    <col min="27" max="27" width="8.85546875" style="7" customWidth="1" outlineLevel="1"/>
    <col min="28" max="28" width="9.7109375" style="7" customWidth="1" outlineLevel="1"/>
    <col min="29" max="29" width="1.7109375" style="7" customWidth="1" outlineLevel="1"/>
    <col min="30" max="30" width="10.85546875" style="7" customWidth="1" outlineLevel="1"/>
    <col min="31" max="31" width="13.7109375" style="7" customWidth="1" outlineLevel="1"/>
    <col min="32" max="32" width="10.7109375" style="7" customWidth="1" outlineLevel="1"/>
    <col min="33" max="33" width="9.7109375" style="7" customWidth="1" outlineLevel="1"/>
    <col min="34" max="34" width="1.7109375" style="7" customWidth="1" outlineLevel="1"/>
    <col min="35" max="35" width="10.85546875" style="7" customWidth="1" outlineLevel="1"/>
    <col min="36" max="36" width="13.7109375" style="7" customWidth="1" outlineLevel="1"/>
    <col min="37" max="37" width="10.7109375" style="7" customWidth="1" outlineLevel="1"/>
    <col min="38" max="38" width="9.7109375" style="7" customWidth="1" outlineLevel="1"/>
    <col min="39" max="39" width="1.7109375" style="7" customWidth="1" outlineLevel="1"/>
    <col min="40" max="40" width="10.85546875" style="7" customWidth="1" outlineLevel="1"/>
    <col min="41" max="41" width="13.7109375" style="7" customWidth="1" outlineLevel="1"/>
    <col min="42" max="42" width="10.7109375" style="7" customWidth="1" outlineLevel="1"/>
    <col min="43" max="43" width="9.7109375" style="7" customWidth="1" outlineLevel="1"/>
    <col min="44" max="44" width="1.7109375" style="7" customWidth="1" outlineLevel="1"/>
    <col min="45" max="45" width="10.85546875" style="7" customWidth="1" outlineLevel="1"/>
    <col min="46" max="46" width="13.7109375" style="7" customWidth="1" outlineLevel="1"/>
    <col min="47" max="47" width="10.7109375" style="7" customWidth="1" outlineLevel="1"/>
    <col min="48" max="48" width="3.7109375" style="7" customWidth="1"/>
    <col min="49" max="49" width="3.85546875" style="7" customWidth="1"/>
    <col min="50" max="58" width="10.85546875" style="7" customWidth="1"/>
    <col min="59" max="16384" width="10.85546875" style="7"/>
  </cols>
  <sheetData>
    <row r="1" spans="3:47" ht="18.75" customHeight="1" x14ac:dyDescent="0.2">
      <c r="C1" s="46" t="e">
        <f>IF(#REF!="","","Projektnummer: " &amp;#REF! &amp; ", Projektträger: " &amp;#REF!)</f>
        <v>#REF!</v>
      </c>
      <c r="G1" s="45"/>
      <c r="H1" s="45"/>
      <c r="I1" s="45"/>
      <c r="J1" s="45"/>
      <c r="K1" s="45"/>
    </row>
    <row r="3" spans="3:47" ht="39" customHeight="1" x14ac:dyDescent="0.2">
      <c r="C3" s="197" t="s">
        <v>181</v>
      </c>
      <c r="D3" s="197"/>
      <c r="E3" s="197"/>
      <c r="F3" s="197"/>
      <c r="G3" s="197"/>
      <c r="H3" s="197"/>
      <c r="I3" s="197"/>
      <c r="J3" s="197"/>
      <c r="K3" s="197"/>
    </row>
    <row r="5" spans="3:47" ht="36" customHeight="1" x14ac:dyDescent="0.2">
      <c r="C5" s="77" t="s">
        <v>17</v>
      </c>
      <c r="D5" s="72" t="s">
        <v>18</v>
      </c>
      <c r="E5" s="72" t="s">
        <v>19</v>
      </c>
      <c r="F5" s="72" t="s">
        <v>20</v>
      </c>
      <c r="G5" s="72" t="s">
        <v>21</v>
      </c>
      <c r="H5" s="66"/>
      <c r="I5" s="198" t="s">
        <v>12</v>
      </c>
      <c r="J5" s="198"/>
      <c r="K5" s="198"/>
    </row>
    <row r="6" spans="3:47" ht="18.75" customHeight="1" x14ac:dyDescent="0.2">
      <c r="C6" s="13" t="s">
        <v>22</v>
      </c>
      <c r="D6" s="71">
        <v>50</v>
      </c>
      <c r="E6" s="71" t="e">
        <f>ROUNDUP(MIN(MAX(D6,TabStichprobe[[#Totals],[Anzahl der
eingereichten Belege]]*D7,1),TabStichprobe[[#Totals],[Anzahl der
eingereichten Belege]]),0)</f>
        <v>#REF!</v>
      </c>
      <c r="F6" s="71" t="e">
        <f>TabStichprobe[[#Totals],[Zu
prüfende Belege]]</f>
        <v>#REF!</v>
      </c>
      <c r="G6" s="71" t="e">
        <f>TabStichprobe[[#Totals],[geprüfte Belege gesamt]]</f>
        <v>#REF!</v>
      </c>
      <c r="H6" s="5"/>
      <c r="I6" s="199" t="s">
        <v>13</v>
      </c>
      <c r="J6" s="199"/>
      <c r="K6" s="44" t="e">
        <f>#REF!*#REF!</f>
        <v>#REF!</v>
      </c>
    </row>
    <row r="7" spans="3:47" ht="18.75" customHeight="1" x14ac:dyDescent="0.2">
      <c r="C7" s="13" t="s">
        <v>23</v>
      </c>
      <c r="D7" s="14">
        <v>0.2</v>
      </c>
      <c r="E7" s="14" t="e">
        <f>IF(TabStichprobe[[#Totals],[Anzahl der
eingereichten Belege]]=0,0,E6/TabStichprobe[[#Totals],[Anzahl der
eingereichten Belege]])</f>
        <v>#REF!</v>
      </c>
      <c r="F7" s="14" t="e">
        <f>IF(TabStichprobe[[#Totals],[Anzahl der
eingereichten Belege]]=0,0,F6/TabStichprobe[[#Totals],[Anzahl der
eingereichten Belege]])</f>
        <v>#REF!</v>
      </c>
      <c r="G7" s="14" t="e">
        <f>IF(TabStichprobe[[#Totals],[Anzahl der
eingereichten Belege]]=0,0,G6/TabStichprobe[[#Totals],[Anzahl der
eingereichten Belege]])</f>
        <v>#REF!</v>
      </c>
      <c r="H7" s="66"/>
      <c r="I7" s="199" t="s">
        <v>14</v>
      </c>
      <c r="J7" s="199"/>
      <c r="K7" s="44" t="e">
        <f>#REF!*#REF!</f>
        <v>#REF!</v>
      </c>
    </row>
    <row r="8" spans="3:47" ht="18.75" customHeight="1" x14ac:dyDescent="0.2">
      <c r="H8" s="66"/>
      <c r="I8" s="199" t="s">
        <v>15</v>
      </c>
      <c r="J8" s="199"/>
      <c r="K8" s="44" t="e">
        <f>K6-K7</f>
        <v>#REF!</v>
      </c>
    </row>
    <row r="9" spans="3:47" ht="18.75" customHeight="1" x14ac:dyDescent="0.2">
      <c r="I9" s="196" t="s">
        <v>16</v>
      </c>
      <c r="J9" s="196"/>
      <c r="K9" s="78" t="e">
        <f>IF(K6=0,0,K8/K6)</f>
        <v>#REF!</v>
      </c>
    </row>
    <row r="11" spans="3:47" ht="56.25" x14ac:dyDescent="0.2">
      <c r="C11" s="8" t="s">
        <v>69</v>
      </c>
      <c r="D11" s="10" t="s">
        <v>96</v>
      </c>
      <c r="E11" s="10" t="s">
        <v>35</v>
      </c>
      <c r="F11" s="10" t="s">
        <v>164</v>
      </c>
      <c r="G11" s="10" t="s">
        <v>166</v>
      </c>
      <c r="H11" s="73" t="s">
        <v>163</v>
      </c>
      <c r="I11" s="73" t="s">
        <v>165</v>
      </c>
      <c r="J11" s="73" t="s">
        <v>168</v>
      </c>
      <c r="K11" s="73" t="s">
        <v>167</v>
      </c>
      <c r="L11" s="15" t="s">
        <v>66</v>
      </c>
      <c r="M11" s="9" t="s">
        <v>24</v>
      </c>
      <c r="N11" s="10" t="s">
        <v>25</v>
      </c>
      <c r="O11" s="9" t="s">
        <v>26</v>
      </c>
      <c r="P11" s="10" t="s">
        <v>27</v>
      </c>
      <c r="Q11" s="15" t="s">
        <v>67</v>
      </c>
      <c r="R11" s="10" t="s">
        <v>28</v>
      </c>
      <c r="S11" s="15" t="s">
        <v>70</v>
      </c>
      <c r="T11" s="10" t="s">
        <v>29</v>
      </c>
      <c r="U11" s="10" t="s">
        <v>30</v>
      </c>
      <c r="V11" s="10" t="s">
        <v>75</v>
      </c>
      <c r="W11" s="10" t="s">
        <v>31</v>
      </c>
      <c r="X11" s="15" t="s">
        <v>68</v>
      </c>
      <c r="Y11" s="10" t="s">
        <v>187</v>
      </c>
      <c r="Z11" s="10" t="s">
        <v>182</v>
      </c>
      <c r="AA11" s="10" t="s">
        <v>76</v>
      </c>
      <c r="AB11" s="10" t="s">
        <v>32</v>
      </c>
      <c r="AC11" s="15" t="s">
        <v>71</v>
      </c>
      <c r="AD11" s="10" t="s">
        <v>188</v>
      </c>
      <c r="AE11" s="10" t="s">
        <v>183</v>
      </c>
      <c r="AF11" s="10" t="s">
        <v>77</v>
      </c>
      <c r="AG11" s="10" t="s">
        <v>33</v>
      </c>
      <c r="AH11" s="15" t="s">
        <v>72</v>
      </c>
      <c r="AI11" s="10" t="s">
        <v>189</v>
      </c>
      <c r="AJ11" s="10" t="s">
        <v>184</v>
      </c>
      <c r="AK11" s="10" t="s">
        <v>78</v>
      </c>
      <c r="AL11" s="10" t="s">
        <v>34</v>
      </c>
      <c r="AM11" s="15" t="s">
        <v>73</v>
      </c>
      <c r="AN11" s="10" t="s">
        <v>190</v>
      </c>
      <c r="AO11" s="10" t="s">
        <v>185</v>
      </c>
      <c r="AP11" s="10" t="s">
        <v>79</v>
      </c>
      <c r="AQ11" s="10" t="s">
        <v>176</v>
      </c>
      <c r="AR11" s="15" t="s">
        <v>74</v>
      </c>
      <c r="AS11" s="10" t="s">
        <v>191</v>
      </c>
      <c r="AT11" s="10" t="s">
        <v>186</v>
      </c>
      <c r="AU11" s="10" t="s">
        <v>80</v>
      </c>
    </row>
    <row r="12" spans="3:47" ht="18.75" customHeight="1" x14ac:dyDescent="0.2">
      <c r="C12" s="12" t="s">
        <v>38</v>
      </c>
      <c r="D12" s="67" t="e">
        <f>#REF!</f>
        <v>#REF!</v>
      </c>
      <c r="E12" s="74" t="e">
        <f>MIN(D12,ROUNDUP(AQ12+($E$6-TabStichprobe[[#Totals],[Zu
prüfende Belege V6]])*AU12,0))</f>
        <v>#REF!</v>
      </c>
      <c r="F12" s="74" t="e">
        <f>COUNTIF(#REF!,1)</f>
        <v>#REF!</v>
      </c>
      <c r="G12" s="67" t="e">
        <f>COUNTIFS(#REF!,1,#REF!,"&gt;0")</f>
        <v>#REF!</v>
      </c>
      <c r="H12" s="75" t="e">
        <f>COUNTIF(#REF!,2)</f>
        <v>#REF!</v>
      </c>
      <c r="I12" s="67" t="e">
        <f>COUNTIFS(#REF!,2,#REF!,"&gt;0")</f>
        <v>#REF!</v>
      </c>
      <c r="J12" s="75" t="e">
        <f>TabStichprobe[[#This Row],[zusätzlich geprüfte Belege]]+TabStichprobe[[#This Row],[geprüfte Belege Zufallsstichprobe]]</f>
        <v>#REF!</v>
      </c>
      <c r="K12" s="68" t="e">
        <f>TabStichprobe[[#This Row],[fehlerhafte Belege zusätzlich]]+TabStichprobe[[#This Row],[fehlerhafte Belege Zufallsstichprobe]]</f>
        <v>#REF!</v>
      </c>
      <c r="L12" s="17"/>
      <c r="M12" s="11" t="e">
        <f>#REF!</f>
        <v>#REF!</v>
      </c>
      <c r="N12" s="16" t="e">
        <f>#REF!</f>
        <v>#REF!</v>
      </c>
      <c r="O12" s="11" t="e">
        <f>#REF!</f>
        <v>#REF!</v>
      </c>
      <c r="P12" s="3" t="e">
        <f>IF(TabStichprobe[[#This Row],[IST-Ausgaben]]=0,0,TabStichprobe[[#This Row],[IST-Ausgaben]]/SUM(TabStichprobe[IST-Ausgaben]))</f>
        <v>#REF!</v>
      </c>
      <c r="Q12" s="17"/>
      <c r="R12" s="5" t="e">
        <f>MIN(TabStichprobe[[#This Row],[Anzahl der
eingereichten Belege]],ROUNDUP(TabStichprobe[[#This Row],[Anteil an gesamten direkten Kosten]]*$E$6,0))</f>
        <v>#REF!</v>
      </c>
      <c r="S12" s="17"/>
      <c r="T12" s="5" t="e">
        <f t="shared" ref="T12:T18" si="0">D12-R12</f>
        <v>#REF!</v>
      </c>
      <c r="U12" s="1" t="e">
        <f t="shared" ref="U12:U18" si="1">IF(T12&gt;0,O12,0)</f>
        <v>#REF!</v>
      </c>
      <c r="V12" s="3" t="e">
        <f t="shared" ref="V12:V18" si="2">IF(SUBTOTAL(9,$U$12:$U$18)=0,0,U12/SUBTOTAL(9,$U$12:$U$18))</f>
        <v>#REF!</v>
      </c>
      <c r="W12" s="5" t="e">
        <f>MIN(D12,ROUNDUP(R12+($E$6-TabStichprobe[[#Totals],[Zu
prüfende Belege V1]])*V12,0))</f>
        <v>#REF!</v>
      </c>
      <c r="X12" s="17"/>
      <c r="Y12" s="5" t="e">
        <f t="shared" ref="Y12:Y18" si="3">D12-W12</f>
        <v>#REF!</v>
      </c>
      <c r="Z12" s="1" t="e">
        <f t="shared" ref="Z12:Z18" si="4">IF(Y12&gt;0,O12,0)</f>
        <v>#REF!</v>
      </c>
      <c r="AA12" s="3" t="e">
        <f t="shared" ref="AA12:AA18" si="5">IF(SUBTOTAL(9,$Z$12:$Z$18)=0,0,Z12/SUBTOTAL(9,$Z$12:$Z$18))</f>
        <v>#REF!</v>
      </c>
      <c r="AB12" s="5" t="e">
        <f>MIN(D12,ROUNDUP(W12+($E$6-TabStichprobe[[#Totals],[Zu
prüfende Belege V2]])*AA12,0))</f>
        <v>#REF!</v>
      </c>
      <c r="AC12" s="17"/>
      <c r="AD12" s="5" t="e">
        <f t="shared" ref="AD12:AD18" si="6">D12-AB12</f>
        <v>#REF!</v>
      </c>
      <c r="AE12" s="1" t="e">
        <f t="shared" ref="AE12:AE18" si="7">IF(AD12&gt;0,O12,0)</f>
        <v>#REF!</v>
      </c>
      <c r="AF12" s="3" t="e">
        <f t="shared" ref="AF12:AF18" si="8">IF(SUBTOTAL(9,$AE$12:$AE$18)=0,0,AE12/SUBTOTAL(9,$AE$12:$AE$18))</f>
        <v>#REF!</v>
      </c>
      <c r="AG12" s="5" t="e">
        <f>MIN(D12,ROUNDUP(AB12+($E$6-TabStichprobe[[#Totals],[Zu
prüfende Belege V3]])*AF12,0))</f>
        <v>#REF!</v>
      </c>
      <c r="AH12" s="17"/>
      <c r="AI12" s="5" t="e">
        <f t="shared" ref="AI12:AI18" si="9">D12-AG12</f>
        <v>#REF!</v>
      </c>
      <c r="AJ12" s="1" t="e">
        <f t="shared" ref="AJ12:AJ18" si="10">IF(AI12&gt;0,O12,0)</f>
        <v>#REF!</v>
      </c>
      <c r="AK12" s="3" t="e">
        <f t="shared" ref="AK12:AK18" si="11">IF(SUBTOTAL(9,$AJ$12:$AJ$18)=0,0,AJ12/SUBTOTAL(9,$AJ$12:$AJ$18))</f>
        <v>#REF!</v>
      </c>
      <c r="AL12" s="5" t="e">
        <f>MIN(D12,ROUNDUP(AG12+($E$6-TabStichprobe[[#Totals],[Zu
prüfende Belege V4]])*AK12,0))</f>
        <v>#REF!</v>
      </c>
      <c r="AM12" s="17"/>
      <c r="AN12" s="5" t="e">
        <f t="shared" ref="AN12:AN18" si="12">D12-AL12</f>
        <v>#REF!</v>
      </c>
      <c r="AO12" s="1" t="e">
        <f t="shared" ref="AO12:AO18" si="13">IF(AN12&gt;0,O12,0)</f>
        <v>#REF!</v>
      </c>
      <c r="AP12" s="3" t="e">
        <f t="shared" ref="AP12:AP18" si="14">IF(SUBTOTAL(9,$AO$12:$AO$18)=0,0,AO12/SUBTOTAL(9,$AO$12:$AO$18))</f>
        <v>#REF!</v>
      </c>
      <c r="AQ12" s="5" t="e">
        <f>MIN(D12,ROUNDUP(AL12+($E$6-TabStichprobe[[#Totals],[Zu
prüfende Belege V5]])*AP12,0))</f>
        <v>#REF!</v>
      </c>
      <c r="AR12" s="17"/>
      <c r="AS12" s="5" t="e">
        <f t="shared" ref="AS12:AS18" si="15">D12-AQ12</f>
        <v>#REF!</v>
      </c>
      <c r="AT12" s="1" t="e">
        <f t="shared" ref="AT12:AT18" si="16">IF(AS12&gt;0,O12,0)</f>
        <v>#REF!</v>
      </c>
      <c r="AU12" s="3" t="e">
        <f t="shared" ref="AU12:AU18" si="17">IF(SUBTOTAL(9,$AT$12:$AT$18)=0,0,AT12/SUBTOTAL(9,$AT$12:$AT$18))</f>
        <v>#REF!</v>
      </c>
    </row>
    <row r="13" spans="3:47" ht="18.75" customHeight="1" x14ac:dyDescent="0.2">
      <c r="C13" s="12" t="s">
        <v>39</v>
      </c>
      <c r="D13" s="67" t="e">
        <f>#REF!</f>
        <v>#REF!</v>
      </c>
      <c r="E13" s="74" t="e">
        <f>MIN(D13,ROUNDUP(AQ13+($E$6-TabStichprobe[[#Totals],[Zu
prüfende Belege V6]])*AU13,0))</f>
        <v>#REF!</v>
      </c>
      <c r="F13" s="74" t="e">
        <f>COUNTIF(#REF!,1)</f>
        <v>#REF!</v>
      </c>
      <c r="G13" s="67" t="e">
        <f>COUNTIFS(#REF!,1,#REF!,"&gt;0")</f>
        <v>#REF!</v>
      </c>
      <c r="H13" s="75" t="e">
        <f>COUNTIF(#REF!,2)</f>
        <v>#REF!</v>
      </c>
      <c r="I13" s="67" t="e">
        <f>COUNTIFS(#REF!,2,#REF!,"&gt;0")</f>
        <v>#REF!</v>
      </c>
      <c r="J13" s="75" t="e">
        <f>TabStichprobe[[#This Row],[zusätzlich geprüfte Belege]]+TabStichprobe[[#This Row],[geprüfte Belege Zufallsstichprobe]]</f>
        <v>#REF!</v>
      </c>
      <c r="K13" s="68" t="e">
        <f>TabStichprobe[[#This Row],[fehlerhafte Belege zusätzlich]]+TabStichprobe[[#This Row],[fehlerhafte Belege Zufallsstichprobe]]</f>
        <v>#REF!</v>
      </c>
      <c r="L13" s="17"/>
      <c r="M13" s="11" t="e">
        <f>#REF!</f>
        <v>#REF!</v>
      </c>
      <c r="N13" s="16" t="e">
        <f>#REF!</f>
        <v>#REF!</v>
      </c>
      <c r="O13" s="11" t="e">
        <f>#REF!</f>
        <v>#REF!</v>
      </c>
      <c r="P13" s="3" t="e">
        <f>IF(TabStichprobe[[#This Row],[IST-Ausgaben]]=0,0,TabStichprobe[[#This Row],[IST-Ausgaben]]/SUM(TabStichprobe[IST-Ausgaben]))</f>
        <v>#REF!</v>
      </c>
      <c r="Q13" s="17"/>
      <c r="R13" s="5" t="e">
        <f>MIN(TabStichprobe[[#This Row],[Anzahl der
eingereichten Belege]],ROUNDUP(TabStichprobe[[#This Row],[Anteil an gesamten direkten Kosten]]*$E$6,0))</f>
        <v>#REF!</v>
      </c>
      <c r="S13" s="17"/>
      <c r="T13" s="5" t="e">
        <f t="shared" si="0"/>
        <v>#REF!</v>
      </c>
      <c r="U13" s="1" t="e">
        <f t="shared" si="1"/>
        <v>#REF!</v>
      </c>
      <c r="V13" s="3" t="e">
        <f t="shared" si="2"/>
        <v>#REF!</v>
      </c>
      <c r="W13" s="5" t="e">
        <f>MIN(D13,ROUNDUP(R13+($E$6-TabStichprobe[[#Totals],[Zu
prüfende Belege V1]])*V13,0))</f>
        <v>#REF!</v>
      </c>
      <c r="X13" s="17"/>
      <c r="Y13" s="5" t="e">
        <f t="shared" si="3"/>
        <v>#REF!</v>
      </c>
      <c r="Z13" s="1" t="e">
        <f t="shared" si="4"/>
        <v>#REF!</v>
      </c>
      <c r="AA13" s="3" t="e">
        <f t="shared" si="5"/>
        <v>#REF!</v>
      </c>
      <c r="AB13" s="5" t="e">
        <f>MIN(D13,ROUNDUP(W13+($E$6-TabStichprobe[[#Totals],[Zu
prüfende Belege V2]])*AA13,0))</f>
        <v>#REF!</v>
      </c>
      <c r="AC13" s="17"/>
      <c r="AD13" s="5" t="e">
        <f t="shared" si="6"/>
        <v>#REF!</v>
      </c>
      <c r="AE13" s="1" t="e">
        <f t="shared" si="7"/>
        <v>#REF!</v>
      </c>
      <c r="AF13" s="3" t="e">
        <f t="shared" si="8"/>
        <v>#REF!</v>
      </c>
      <c r="AG13" s="5" t="e">
        <f>MIN(D13,ROUNDUP(AB13+($E$6-TabStichprobe[[#Totals],[Zu
prüfende Belege V3]])*AF13,0))</f>
        <v>#REF!</v>
      </c>
      <c r="AH13" s="17"/>
      <c r="AI13" s="5" t="e">
        <f t="shared" si="9"/>
        <v>#REF!</v>
      </c>
      <c r="AJ13" s="1" t="e">
        <f t="shared" si="10"/>
        <v>#REF!</v>
      </c>
      <c r="AK13" s="3" t="e">
        <f t="shared" si="11"/>
        <v>#REF!</v>
      </c>
      <c r="AL13" s="5" t="e">
        <f>MIN(D13,ROUNDUP(AG13+($E$6-TabStichprobe[[#Totals],[Zu
prüfende Belege V4]])*AK13,0))</f>
        <v>#REF!</v>
      </c>
      <c r="AM13" s="17"/>
      <c r="AN13" s="5" t="e">
        <f t="shared" si="12"/>
        <v>#REF!</v>
      </c>
      <c r="AO13" s="1" t="e">
        <f t="shared" si="13"/>
        <v>#REF!</v>
      </c>
      <c r="AP13" s="3" t="e">
        <f t="shared" si="14"/>
        <v>#REF!</v>
      </c>
      <c r="AQ13" s="5" t="e">
        <f>MIN(D13,ROUNDUP(AL13+($E$6-TabStichprobe[[#Totals],[Zu
prüfende Belege V5]])*AP13,0))</f>
        <v>#REF!</v>
      </c>
      <c r="AR13" s="17"/>
      <c r="AS13" s="5" t="e">
        <f t="shared" si="15"/>
        <v>#REF!</v>
      </c>
      <c r="AT13" s="1" t="e">
        <f t="shared" si="16"/>
        <v>#REF!</v>
      </c>
      <c r="AU13" s="3" t="e">
        <f t="shared" si="17"/>
        <v>#REF!</v>
      </c>
    </row>
    <row r="14" spans="3:47" ht="18.75" customHeight="1" x14ac:dyDescent="0.2">
      <c r="C14" s="12" t="s">
        <v>9</v>
      </c>
      <c r="D14" s="67" t="e">
        <f>#REF!</f>
        <v>#REF!</v>
      </c>
      <c r="E14" s="74" t="e">
        <f>MIN(D14,ROUNDUP(AQ14+($E$6-TabStichprobe[[#Totals],[Zu
prüfende Belege V6]])*AU14,0))</f>
        <v>#REF!</v>
      </c>
      <c r="F14" s="74" t="e">
        <f>COUNTIF(#REF!,1)</f>
        <v>#REF!</v>
      </c>
      <c r="G14" s="67" t="e">
        <f>COUNTIFS(#REF!,1,#REF!,"&gt;0")</f>
        <v>#REF!</v>
      </c>
      <c r="H14" s="75" t="e">
        <f>COUNTIF(#REF!,2)</f>
        <v>#REF!</v>
      </c>
      <c r="I14" s="67" t="e">
        <f>COUNTIFS(#REF!,2,#REF!,"&gt;0")</f>
        <v>#REF!</v>
      </c>
      <c r="J14" s="75" t="e">
        <f>TabStichprobe[[#This Row],[zusätzlich geprüfte Belege]]+TabStichprobe[[#This Row],[geprüfte Belege Zufallsstichprobe]]</f>
        <v>#REF!</v>
      </c>
      <c r="K14" s="68" t="e">
        <f>TabStichprobe[[#This Row],[fehlerhafte Belege zusätzlich]]+TabStichprobe[[#This Row],[fehlerhafte Belege Zufallsstichprobe]]</f>
        <v>#REF!</v>
      </c>
      <c r="L14" s="17"/>
      <c r="M14" s="11" t="e">
        <f>#REF!</f>
        <v>#REF!</v>
      </c>
      <c r="N14" s="16" t="e">
        <f>#REF!</f>
        <v>#REF!</v>
      </c>
      <c r="O14" s="11" t="e">
        <f>#REF!</f>
        <v>#REF!</v>
      </c>
      <c r="P14" s="3" t="e">
        <f>IF(TabStichprobe[[#This Row],[IST-Ausgaben]]=0,0,TabStichprobe[[#This Row],[IST-Ausgaben]]/SUM(TabStichprobe[IST-Ausgaben]))</f>
        <v>#REF!</v>
      </c>
      <c r="Q14" s="17"/>
      <c r="R14" s="5" t="e">
        <f>MIN(TabStichprobe[[#This Row],[Anzahl der
eingereichten Belege]],ROUNDUP(TabStichprobe[[#This Row],[Anteil an gesamten direkten Kosten]]*$E$6,0))</f>
        <v>#REF!</v>
      </c>
      <c r="S14" s="17"/>
      <c r="T14" s="5" t="e">
        <f t="shared" si="0"/>
        <v>#REF!</v>
      </c>
      <c r="U14" s="1" t="e">
        <f t="shared" si="1"/>
        <v>#REF!</v>
      </c>
      <c r="V14" s="3" t="e">
        <f t="shared" si="2"/>
        <v>#REF!</v>
      </c>
      <c r="W14" s="5" t="e">
        <f>MIN(D14,ROUNDUP(R14+($E$6-TabStichprobe[[#Totals],[Zu
prüfende Belege V1]])*V14,0))</f>
        <v>#REF!</v>
      </c>
      <c r="X14" s="17"/>
      <c r="Y14" s="5" t="e">
        <f t="shared" si="3"/>
        <v>#REF!</v>
      </c>
      <c r="Z14" s="1" t="e">
        <f t="shared" si="4"/>
        <v>#REF!</v>
      </c>
      <c r="AA14" s="3" t="e">
        <f t="shared" si="5"/>
        <v>#REF!</v>
      </c>
      <c r="AB14" s="5" t="e">
        <f>MIN(D14,ROUNDUP(W14+($E$6-TabStichprobe[[#Totals],[Zu
prüfende Belege V2]])*AA14,0))</f>
        <v>#REF!</v>
      </c>
      <c r="AC14" s="17"/>
      <c r="AD14" s="5" t="e">
        <f t="shared" si="6"/>
        <v>#REF!</v>
      </c>
      <c r="AE14" s="1" t="e">
        <f t="shared" si="7"/>
        <v>#REF!</v>
      </c>
      <c r="AF14" s="3" t="e">
        <f t="shared" si="8"/>
        <v>#REF!</v>
      </c>
      <c r="AG14" s="5" t="e">
        <f>MIN(D14,ROUNDUP(AB14+($E$6-TabStichprobe[[#Totals],[Zu
prüfende Belege V3]])*AF14,0))</f>
        <v>#REF!</v>
      </c>
      <c r="AH14" s="17"/>
      <c r="AI14" s="5" t="e">
        <f t="shared" si="9"/>
        <v>#REF!</v>
      </c>
      <c r="AJ14" s="1" t="e">
        <f t="shared" si="10"/>
        <v>#REF!</v>
      </c>
      <c r="AK14" s="3" t="e">
        <f t="shared" si="11"/>
        <v>#REF!</v>
      </c>
      <c r="AL14" s="5" t="e">
        <f>MIN(D14,ROUNDUP(AG14+($E$6-TabStichprobe[[#Totals],[Zu
prüfende Belege V4]])*AK14,0))</f>
        <v>#REF!</v>
      </c>
      <c r="AM14" s="17"/>
      <c r="AN14" s="5" t="e">
        <f t="shared" si="12"/>
        <v>#REF!</v>
      </c>
      <c r="AO14" s="1" t="e">
        <f t="shared" si="13"/>
        <v>#REF!</v>
      </c>
      <c r="AP14" s="3" t="e">
        <f t="shared" si="14"/>
        <v>#REF!</v>
      </c>
      <c r="AQ14" s="5" t="e">
        <f>MIN(D14,ROUNDUP(AL14+($E$6-TabStichprobe[[#Totals],[Zu
prüfende Belege V5]])*AP14,0))</f>
        <v>#REF!</v>
      </c>
      <c r="AR14" s="17"/>
      <c r="AS14" s="5" t="e">
        <f t="shared" si="15"/>
        <v>#REF!</v>
      </c>
      <c r="AT14" s="1" t="e">
        <f t="shared" si="16"/>
        <v>#REF!</v>
      </c>
      <c r="AU14" s="3" t="e">
        <f t="shared" si="17"/>
        <v>#REF!</v>
      </c>
    </row>
    <row r="15" spans="3:47" ht="18.75" customHeight="1" x14ac:dyDescent="0.2">
      <c r="C15" s="12" t="s">
        <v>10</v>
      </c>
      <c r="D15" s="67" t="e">
        <f>#REF!</f>
        <v>#REF!</v>
      </c>
      <c r="E15" s="74" t="e">
        <f>MIN(D15,ROUNDUP(AQ15+($E$6-TabStichprobe[[#Totals],[Zu
prüfende Belege V6]])*AU15,0))</f>
        <v>#REF!</v>
      </c>
      <c r="F15" s="74" t="e">
        <f>COUNTIF(#REF!,1)</f>
        <v>#REF!</v>
      </c>
      <c r="G15" s="67" t="e">
        <f>COUNTIFS(#REF!,1,#REF!,"&gt;0")</f>
        <v>#REF!</v>
      </c>
      <c r="H15" s="75" t="e">
        <f>COUNTIF(#REF!,2)</f>
        <v>#REF!</v>
      </c>
      <c r="I15" s="67" t="e">
        <f>COUNTIFS(#REF!,2,#REF!,"&gt;0")</f>
        <v>#REF!</v>
      </c>
      <c r="J15" s="75" t="e">
        <f>TabStichprobe[[#This Row],[zusätzlich geprüfte Belege]]+TabStichprobe[[#This Row],[geprüfte Belege Zufallsstichprobe]]</f>
        <v>#REF!</v>
      </c>
      <c r="K15" s="68" t="e">
        <f>TabStichprobe[[#This Row],[fehlerhafte Belege zusätzlich]]+TabStichprobe[[#This Row],[fehlerhafte Belege Zufallsstichprobe]]</f>
        <v>#REF!</v>
      </c>
      <c r="L15" s="17"/>
      <c r="M15" s="11" t="e">
        <f>#REF!</f>
        <v>#REF!</v>
      </c>
      <c r="N15" s="16" t="e">
        <f>#REF!</f>
        <v>#REF!</v>
      </c>
      <c r="O15" s="11" t="e">
        <f>#REF!</f>
        <v>#REF!</v>
      </c>
      <c r="P15" s="3" t="e">
        <f>IF(TabStichprobe[[#This Row],[IST-Ausgaben]]=0,0,TabStichprobe[[#This Row],[IST-Ausgaben]]/SUM(TabStichprobe[IST-Ausgaben]))</f>
        <v>#REF!</v>
      </c>
      <c r="Q15" s="17"/>
      <c r="R15" s="5" t="e">
        <f>MIN(TabStichprobe[[#This Row],[Anzahl der
eingereichten Belege]],ROUNDUP(TabStichprobe[[#This Row],[Anteil an gesamten direkten Kosten]]*$E$6,0))</f>
        <v>#REF!</v>
      </c>
      <c r="S15" s="17"/>
      <c r="T15" s="5" t="e">
        <f t="shared" si="0"/>
        <v>#REF!</v>
      </c>
      <c r="U15" s="1" t="e">
        <f t="shared" si="1"/>
        <v>#REF!</v>
      </c>
      <c r="V15" s="3" t="e">
        <f t="shared" si="2"/>
        <v>#REF!</v>
      </c>
      <c r="W15" s="5" t="e">
        <f>MIN(D15,ROUNDUP(R15+($E$6-TabStichprobe[[#Totals],[Zu
prüfende Belege V1]])*V15,0))</f>
        <v>#REF!</v>
      </c>
      <c r="X15" s="17"/>
      <c r="Y15" s="5" t="e">
        <f t="shared" si="3"/>
        <v>#REF!</v>
      </c>
      <c r="Z15" s="1" t="e">
        <f t="shared" si="4"/>
        <v>#REF!</v>
      </c>
      <c r="AA15" s="3" t="e">
        <f t="shared" si="5"/>
        <v>#REF!</v>
      </c>
      <c r="AB15" s="5" t="e">
        <f>MIN(D15,ROUNDUP(W15+($E$6-TabStichprobe[[#Totals],[Zu
prüfende Belege V2]])*AA15,0))</f>
        <v>#REF!</v>
      </c>
      <c r="AC15" s="17"/>
      <c r="AD15" s="5" t="e">
        <f t="shared" si="6"/>
        <v>#REF!</v>
      </c>
      <c r="AE15" s="1" t="e">
        <f t="shared" si="7"/>
        <v>#REF!</v>
      </c>
      <c r="AF15" s="3" t="e">
        <f t="shared" si="8"/>
        <v>#REF!</v>
      </c>
      <c r="AG15" s="5" t="e">
        <f>MIN(D15,ROUNDUP(AB15+($E$6-TabStichprobe[[#Totals],[Zu
prüfende Belege V3]])*AF15,0))</f>
        <v>#REF!</v>
      </c>
      <c r="AH15" s="17"/>
      <c r="AI15" s="5" t="e">
        <f t="shared" si="9"/>
        <v>#REF!</v>
      </c>
      <c r="AJ15" s="1" t="e">
        <f t="shared" si="10"/>
        <v>#REF!</v>
      </c>
      <c r="AK15" s="3" t="e">
        <f t="shared" si="11"/>
        <v>#REF!</v>
      </c>
      <c r="AL15" s="5" t="e">
        <f>MIN(D15,ROUNDUP(AG15+($E$6-TabStichprobe[[#Totals],[Zu
prüfende Belege V4]])*AK15,0))</f>
        <v>#REF!</v>
      </c>
      <c r="AM15" s="17"/>
      <c r="AN15" s="5" t="e">
        <f t="shared" si="12"/>
        <v>#REF!</v>
      </c>
      <c r="AO15" s="1" t="e">
        <f t="shared" si="13"/>
        <v>#REF!</v>
      </c>
      <c r="AP15" s="3" t="e">
        <f t="shared" si="14"/>
        <v>#REF!</v>
      </c>
      <c r="AQ15" s="5" t="e">
        <f>MIN(D15,ROUNDUP(AL15+($E$6-TabStichprobe[[#Totals],[Zu
prüfende Belege V5]])*AP15,0))</f>
        <v>#REF!</v>
      </c>
      <c r="AR15" s="17"/>
      <c r="AS15" s="5" t="e">
        <f t="shared" si="15"/>
        <v>#REF!</v>
      </c>
      <c r="AT15" s="1" t="e">
        <f t="shared" si="16"/>
        <v>#REF!</v>
      </c>
      <c r="AU15" s="3" t="e">
        <f t="shared" si="17"/>
        <v>#REF!</v>
      </c>
    </row>
    <row r="16" spans="3:47" ht="18.75" customHeight="1" x14ac:dyDescent="0.2">
      <c r="C16" s="12" t="s">
        <v>41</v>
      </c>
      <c r="D16" s="67" t="e">
        <f>#REF!</f>
        <v>#REF!</v>
      </c>
      <c r="E16" s="74" t="e">
        <f>MIN(D16,ROUNDUP(AQ16+($E$6-TabStichprobe[[#Totals],[Zu
prüfende Belege V6]])*AU16,0))</f>
        <v>#REF!</v>
      </c>
      <c r="F16" s="74" t="e">
        <f>COUNTIF(#REF!,1)</f>
        <v>#REF!</v>
      </c>
      <c r="G16" s="67" t="e">
        <f>COUNTIFS(#REF!,1,#REF!,"&gt;0")</f>
        <v>#REF!</v>
      </c>
      <c r="H16" s="75" t="e">
        <f>COUNTIF(#REF!,2)</f>
        <v>#REF!</v>
      </c>
      <c r="I16" s="67" t="e">
        <f>COUNTIFS(#REF!,2,#REF!,"&gt;0")</f>
        <v>#REF!</v>
      </c>
      <c r="J16" s="75" t="e">
        <f>TabStichprobe[[#This Row],[zusätzlich geprüfte Belege]]+TabStichprobe[[#This Row],[geprüfte Belege Zufallsstichprobe]]</f>
        <v>#REF!</v>
      </c>
      <c r="K16" s="68" t="e">
        <f>TabStichprobe[[#This Row],[fehlerhafte Belege zusätzlich]]+TabStichprobe[[#This Row],[fehlerhafte Belege Zufallsstichprobe]]</f>
        <v>#REF!</v>
      </c>
      <c r="L16" s="17"/>
      <c r="M16" s="11" t="e">
        <f>#REF!</f>
        <v>#REF!</v>
      </c>
      <c r="N16" s="16" t="e">
        <f>#REF!</f>
        <v>#REF!</v>
      </c>
      <c r="O16" s="11" t="e">
        <f>#REF!</f>
        <v>#REF!</v>
      </c>
      <c r="P16" s="3" t="e">
        <f>IF(TabStichprobe[[#This Row],[IST-Ausgaben]]=0,0,TabStichprobe[[#This Row],[IST-Ausgaben]]/SUM(TabStichprobe[IST-Ausgaben]))</f>
        <v>#REF!</v>
      </c>
      <c r="Q16" s="17"/>
      <c r="R16" s="5" t="e">
        <f>MIN(TabStichprobe[[#This Row],[Anzahl der
eingereichten Belege]],ROUNDUP(TabStichprobe[[#This Row],[Anteil an gesamten direkten Kosten]]*$E$6,0))</f>
        <v>#REF!</v>
      </c>
      <c r="S16" s="17"/>
      <c r="T16" s="5" t="e">
        <f t="shared" si="0"/>
        <v>#REF!</v>
      </c>
      <c r="U16" s="1" t="e">
        <f t="shared" si="1"/>
        <v>#REF!</v>
      </c>
      <c r="V16" s="3" t="e">
        <f t="shared" si="2"/>
        <v>#REF!</v>
      </c>
      <c r="W16" s="5" t="e">
        <f>MIN(D16,ROUNDUP(R16+($E$6-TabStichprobe[[#Totals],[Zu
prüfende Belege V1]])*V16,0))</f>
        <v>#REF!</v>
      </c>
      <c r="X16" s="17"/>
      <c r="Y16" s="5" t="e">
        <f t="shared" si="3"/>
        <v>#REF!</v>
      </c>
      <c r="Z16" s="1" t="e">
        <f t="shared" si="4"/>
        <v>#REF!</v>
      </c>
      <c r="AA16" s="3" t="e">
        <f t="shared" si="5"/>
        <v>#REF!</v>
      </c>
      <c r="AB16" s="5" t="e">
        <f>MIN(D16,ROUNDUP(W16+($E$6-TabStichprobe[[#Totals],[Zu
prüfende Belege V2]])*AA16,0))</f>
        <v>#REF!</v>
      </c>
      <c r="AC16" s="17"/>
      <c r="AD16" s="5" t="e">
        <f t="shared" si="6"/>
        <v>#REF!</v>
      </c>
      <c r="AE16" s="1" t="e">
        <f t="shared" si="7"/>
        <v>#REF!</v>
      </c>
      <c r="AF16" s="3" t="e">
        <f t="shared" si="8"/>
        <v>#REF!</v>
      </c>
      <c r="AG16" s="5" t="e">
        <f>MIN(D16,ROUNDUP(AB16+($E$6-TabStichprobe[[#Totals],[Zu
prüfende Belege V3]])*AF16,0))</f>
        <v>#REF!</v>
      </c>
      <c r="AH16" s="17"/>
      <c r="AI16" s="5" t="e">
        <f t="shared" si="9"/>
        <v>#REF!</v>
      </c>
      <c r="AJ16" s="1" t="e">
        <f t="shared" si="10"/>
        <v>#REF!</v>
      </c>
      <c r="AK16" s="3" t="e">
        <f t="shared" si="11"/>
        <v>#REF!</v>
      </c>
      <c r="AL16" s="5" t="e">
        <f>MIN(D16,ROUNDUP(AG16+($E$6-TabStichprobe[[#Totals],[Zu
prüfende Belege V4]])*AK16,0))</f>
        <v>#REF!</v>
      </c>
      <c r="AM16" s="17"/>
      <c r="AN16" s="5" t="e">
        <f t="shared" si="12"/>
        <v>#REF!</v>
      </c>
      <c r="AO16" s="1" t="e">
        <f t="shared" si="13"/>
        <v>#REF!</v>
      </c>
      <c r="AP16" s="3" t="e">
        <f t="shared" si="14"/>
        <v>#REF!</v>
      </c>
      <c r="AQ16" s="5" t="e">
        <f>MIN(D16,ROUNDUP(AL16+($E$6-TabStichprobe[[#Totals],[Zu
prüfende Belege V5]])*AP16,0))</f>
        <v>#REF!</v>
      </c>
      <c r="AR16" s="17"/>
      <c r="AS16" s="5" t="e">
        <f t="shared" si="15"/>
        <v>#REF!</v>
      </c>
      <c r="AT16" s="1" t="e">
        <f t="shared" si="16"/>
        <v>#REF!</v>
      </c>
      <c r="AU16" s="3" t="e">
        <f t="shared" si="17"/>
        <v>#REF!</v>
      </c>
    </row>
    <row r="17" spans="3:47" ht="18.75" customHeight="1" x14ac:dyDescent="0.2">
      <c r="C17" s="12" t="s">
        <v>42</v>
      </c>
      <c r="D17" s="67" t="e">
        <f>#REF!</f>
        <v>#REF!</v>
      </c>
      <c r="E17" s="74" t="e">
        <f>MIN(D17,ROUNDUP(AQ17+($E$6-TabStichprobe[[#Totals],[Zu
prüfende Belege V6]])*AU17,0))</f>
        <v>#REF!</v>
      </c>
      <c r="F17" s="74" t="e">
        <f>COUNTIF(#REF!,1)</f>
        <v>#REF!</v>
      </c>
      <c r="G17" s="67" t="e">
        <f>COUNTIFS(#REF!,1,#REF!,"&gt;0")</f>
        <v>#REF!</v>
      </c>
      <c r="H17" s="75" t="e">
        <f>COUNTIF(#REF!,2)</f>
        <v>#REF!</v>
      </c>
      <c r="I17" s="67" t="e">
        <f>COUNTIFS(#REF!,2,#REF!,"&gt;0")</f>
        <v>#REF!</v>
      </c>
      <c r="J17" s="75" t="e">
        <f>TabStichprobe[[#This Row],[zusätzlich geprüfte Belege]]+TabStichprobe[[#This Row],[geprüfte Belege Zufallsstichprobe]]</f>
        <v>#REF!</v>
      </c>
      <c r="K17" s="68" t="e">
        <f>TabStichprobe[[#This Row],[fehlerhafte Belege zusätzlich]]+TabStichprobe[[#This Row],[fehlerhafte Belege Zufallsstichprobe]]</f>
        <v>#REF!</v>
      </c>
      <c r="L17" s="17"/>
      <c r="M17" s="11" t="e">
        <f>#REF!</f>
        <v>#REF!</v>
      </c>
      <c r="N17" s="16" t="e">
        <f>#REF!</f>
        <v>#REF!</v>
      </c>
      <c r="O17" s="11" t="e">
        <f>#REF!</f>
        <v>#REF!</v>
      </c>
      <c r="P17" s="3" t="e">
        <f>IF(TabStichprobe[[#This Row],[IST-Ausgaben]]=0,0,TabStichprobe[[#This Row],[IST-Ausgaben]]/SUM(TabStichprobe[IST-Ausgaben]))</f>
        <v>#REF!</v>
      </c>
      <c r="Q17" s="17"/>
      <c r="R17" s="5" t="e">
        <f>MIN(TabStichprobe[[#This Row],[Anzahl der
eingereichten Belege]],ROUNDUP(TabStichprobe[[#This Row],[Anteil an gesamten direkten Kosten]]*$E$6,0))</f>
        <v>#REF!</v>
      </c>
      <c r="S17" s="17"/>
      <c r="T17" s="5" t="e">
        <f t="shared" si="0"/>
        <v>#REF!</v>
      </c>
      <c r="U17" s="1" t="e">
        <f t="shared" si="1"/>
        <v>#REF!</v>
      </c>
      <c r="V17" s="3" t="e">
        <f t="shared" si="2"/>
        <v>#REF!</v>
      </c>
      <c r="W17" s="5" t="e">
        <f>MIN(D17,ROUNDUP(R17+($E$6-TabStichprobe[[#Totals],[Zu
prüfende Belege V1]])*V17,0))</f>
        <v>#REF!</v>
      </c>
      <c r="X17" s="17"/>
      <c r="Y17" s="5" t="e">
        <f t="shared" si="3"/>
        <v>#REF!</v>
      </c>
      <c r="Z17" s="1" t="e">
        <f t="shared" si="4"/>
        <v>#REF!</v>
      </c>
      <c r="AA17" s="3" t="e">
        <f t="shared" si="5"/>
        <v>#REF!</v>
      </c>
      <c r="AB17" s="5" t="e">
        <f>MIN(D17,ROUNDUP(W17+($E$6-TabStichprobe[[#Totals],[Zu
prüfende Belege V2]])*AA17,0))</f>
        <v>#REF!</v>
      </c>
      <c r="AC17" s="17"/>
      <c r="AD17" s="5" t="e">
        <f t="shared" si="6"/>
        <v>#REF!</v>
      </c>
      <c r="AE17" s="1" t="e">
        <f t="shared" si="7"/>
        <v>#REF!</v>
      </c>
      <c r="AF17" s="3" t="e">
        <f t="shared" si="8"/>
        <v>#REF!</v>
      </c>
      <c r="AG17" s="5" t="e">
        <f>MIN(D17,ROUNDUP(AB17+($E$6-TabStichprobe[[#Totals],[Zu
prüfende Belege V3]])*AF17,0))</f>
        <v>#REF!</v>
      </c>
      <c r="AH17" s="17"/>
      <c r="AI17" s="5" t="e">
        <f t="shared" si="9"/>
        <v>#REF!</v>
      </c>
      <c r="AJ17" s="1" t="e">
        <f t="shared" si="10"/>
        <v>#REF!</v>
      </c>
      <c r="AK17" s="3" t="e">
        <f t="shared" si="11"/>
        <v>#REF!</v>
      </c>
      <c r="AL17" s="5" t="e">
        <f>MIN(D17,ROUNDUP(AG17+($E$6-TabStichprobe[[#Totals],[Zu
prüfende Belege V4]])*AK17,0))</f>
        <v>#REF!</v>
      </c>
      <c r="AM17" s="17"/>
      <c r="AN17" s="5" t="e">
        <f t="shared" si="12"/>
        <v>#REF!</v>
      </c>
      <c r="AO17" s="1" t="e">
        <f t="shared" si="13"/>
        <v>#REF!</v>
      </c>
      <c r="AP17" s="3" t="e">
        <f t="shared" si="14"/>
        <v>#REF!</v>
      </c>
      <c r="AQ17" s="5" t="e">
        <f>MIN(D17,ROUNDUP(AL17+($E$6-TabStichprobe[[#Totals],[Zu
prüfende Belege V5]])*AP17,0))</f>
        <v>#REF!</v>
      </c>
      <c r="AR17" s="17"/>
      <c r="AS17" s="5" t="e">
        <f t="shared" si="15"/>
        <v>#REF!</v>
      </c>
      <c r="AT17" s="1" t="e">
        <f t="shared" si="16"/>
        <v>#REF!</v>
      </c>
      <c r="AU17" s="3" t="e">
        <f t="shared" si="17"/>
        <v>#REF!</v>
      </c>
    </row>
    <row r="18" spans="3:47" ht="18.75" customHeight="1" x14ac:dyDescent="0.2">
      <c r="C18" s="12" t="s">
        <v>0</v>
      </c>
      <c r="D18" s="67" t="e">
        <f>#REF!</f>
        <v>#REF!</v>
      </c>
      <c r="E18" s="74" t="e">
        <f>MIN(D18,ROUNDUP(AQ18+($E$6-TabStichprobe[[#Totals],[Zu
prüfende Belege V6]])*AU18,0))</f>
        <v>#REF!</v>
      </c>
      <c r="F18" s="74" t="e">
        <f>COUNTIF(#REF!,1)</f>
        <v>#REF!</v>
      </c>
      <c r="G18" s="67" t="e">
        <f>COUNTIFS(#REF!,1,#REF!,"&gt;0")</f>
        <v>#REF!</v>
      </c>
      <c r="H18" s="76" t="e">
        <f>COUNTIF(#REF!,2)</f>
        <v>#REF!</v>
      </c>
      <c r="I18" s="67" t="e">
        <f>COUNTIFS(#REF!,2,#REF!,"&gt;0")</f>
        <v>#REF!</v>
      </c>
      <c r="J18" s="76" t="e">
        <f>TabStichprobe[[#This Row],[zusätzlich geprüfte Belege]]+TabStichprobe[[#This Row],[geprüfte Belege Zufallsstichprobe]]</f>
        <v>#REF!</v>
      </c>
      <c r="K18" s="69" t="e">
        <f>TabStichprobe[[#This Row],[fehlerhafte Belege zusätzlich]]+TabStichprobe[[#This Row],[fehlerhafte Belege Zufallsstichprobe]]</f>
        <v>#REF!</v>
      </c>
      <c r="L18" s="17"/>
      <c r="M18" s="11" t="e">
        <f>#REF!</f>
        <v>#REF!</v>
      </c>
      <c r="N18" s="16" t="e">
        <f>#REF!</f>
        <v>#REF!</v>
      </c>
      <c r="O18" s="11" t="e">
        <f>#REF!</f>
        <v>#REF!</v>
      </c>
      <c r="P18" s="3" t="e">
        <f>IF(TabStichprobe[[#This Row],[IST-Ausgaben]]=0,0,TabStichprobe[[#This Row],[IST-Ausgaben]]/SUM(TabStichprobe[IST-Ausgaben]))</f>
        <v>#REF!</v>
      </c>
      <c r="Q18" s="17"/>
      <c r="R18" s="5" t="e">
        <f>MIN(TabStichprobe[[#This Row],[Anzahl der
eingereichten Belege]],ROUNDUP(TabStichprobe[[#This Row],[Anteil an gesamten direkten Kosten]]*$E$6,0))</f>
        <v>#REF!</v>
      </c>
      <c r="S18" s="17"/>
      <c r="T18" s="5" t="e">
        <f t="shared" si="0"/>
        <v>#REF!</v>
      </c>
      <c r="U18" s="1" t="e">
        <f t="shared" si="1"/>
        <v>#REF!</v>
      </c>
      <c r="V18" s="3" t="e">
        <f t="shared" si="2"/>
        <v>#REF!</v>
      </c>
      <c r="W18" s="5" t="e">
        <f>MIN(D18,ROUNDUP(R18+($E$6-TabStichprobe[[#Totals],[Zu
prüfende Belege V1]])*V18,0))</f>
        <v>#REF!</v>
      </c>
      <c r="X18" s="17"/>
      <c r="Y18" s="5" t="e">
        <f t="shared" si="3"/>
        <v>#REF!</v>
      </c>
      <c r="Z18" s="1" t="e">
        <f t="shared" si="4"/>
        <v>#REF!</v>
      </c>
      <c r="AA18" s="3" t="e">
        <f t="shared" si="5"/>
        <v>#REF!</v>
      </c>
      <c r="AB18" s="5" t="e">
        <f>MIN(D18,ROUNDUP(W18+($E$6-TabStichprobe[[#Totals],[Zu
prüfende Belege V2]])*AA18,0))</f>
        <v>#REF!</v>
      </c>
      <c r="AC18" s="17"/>
      <c r="AD18" s="5" t="e">
        <f t="shared" si="6"/>
        <v>#REF!</v>
      </c>
      <c r="AE18" s="1" t="e">
        <f t="shared" si="7"/>
        <v>#REF!</v>
      </c>
      <c r="AF18" s="3" t="e">
        <f t="shared" si="8"/>
        <v>#REF!</v>
      </c>
      <c r="AG18" s="5" t="e">
        <f>MIN(D18,ROUNDUP(AB18+($E$6-TabStichprobe[[#Totals],[Zu
prüfende Belege V3]])*AF18,0))</f>
        <v>#REF!</v>
      </c>
      <c r="AH18" s="17"/>
      <c r="AI18" s="5" t="e">
        <f t="shared" si="9"/>
        <v>#REF!</v>
      </c>
      <c r="AJ18" s="1" t="e">
        <f t="shared" si="10"/>
        <v>#REF!</v>
      </c>
      <c r="AK18" s="3" t="e">
        <f t="shared" si="11"/>
        <v>#REF!</v>
      </c>
      <c r="AL18" s="5" t="e">
        <f>MIN(D18,ROUNDUP(AG18+($E$6-TabStichprobe[[#Totals],[Zu
prüfende Belege V4]])*AK18,0))</f>
        <v>#REF!</v>
      </c>
      <c r="AM18" s="17"/>
      <c r="AN18" s="5" t="e">
        <f t="shared" si="12"/>
        <v>#REF!</v>
      </c>
      <c r="AO18" s="1" t="e">
        <f t="shared" si="13"/>
        <v>#REF!</v>
      </c>
      <c r="AP18" s="3" t="e">
        <f t="shared" si="14"/>
        <v>#REF!</v>
      </c>
      <c r="AQ18" s="5" t="e">
        <f>MIN(D18,ROUNDUP(AL18+($E$6-TabStichprobe[[#Totals],[Zu
prüfende Belege V5]])*AP18,0))</f>
        <v>#REF!</v>
      </c>
      <c r="AR18" s="17"/>
      <c r="AS18" s="5" t="e">
        <f t="shared" si="15"/>
        <v>#REF!</v>
      </c>
      <c r="AT18" s="1" t="e">
        <f t="shared" si="16"/>
        <v>#REF!</v>
      </c>
      <c r="AU18" s="3" t="e">
        <f t="shared" si="17"/>
        <v>#REF!</v>
      </c>
    </row>
    <row r="19" spans="3:47" ht="18.75" customHeight="1" x14ac:dyDescent="0.2">
      <c r="C19" s="26"/>
      <c r="D19" s="70" t="e">
        <f>SUM(TabStichprobe[Anzahl der
eingereichten Belege])</f>
        <v>#REF!</v>
      </c>
      <c r="E19" s="70" t="e">
        <f>SUM(TabStichprobe[Zu
prüfende Belege])</f>
        <v>#REF!</v>
      </c>
      <c r="F19" s="70" t="e">
        <f>SUM(TabStichprobe[geprüfte Belege Zufallsstichprobe])</f>
        <v>#REF!</v>
      </c>
      <c r="G19" s="70" t="e">
        <f>SUM(TabStichprobe[fehlerhafte Belege Zufallsstichprobe])</f>
        <v>#REF!</v>
      </c>
      <c r="H19" s="70" t="e">
        <f>SUM(TabStichprobe[zusätzlich geprüfte Belege])</f>
        <v>#REF!</v>
      </c>
      <c r="I19" s="70" t="e">
        <f>SUM(TabStichprobe[fehlerhafte Belege zusätzlich])</f>
        <v>#REF!</v>
      </c>
      <c r="J19" s="70" t="e">
        <f>SUM(TabStichprobe[geprüfte Belege gesamt])</f>
        <v>#REF!</v>
      </c>
      <c r="K19" s="70" t="e">
        <f>SUM(TabStichprobe[fehlerhafte Belege gesamt])</f>
        <v>#REF!</v>
      </c>
      <c r="L19" s="30"/>
      <c r="M19" s="27"/>
      <c r="N19" s="28"/>
      <c r="O19" s="27"/>
      <c r="P19" s="29"/>
      <c r="Q19" s="30"/>
      <c r="R19" s="6" t="e">
        <f>SUM(TabStichprobe[Zu
prüfende Belege V1])</f>
        <v>#REF!</v>
      </c>
      <c r="S19" s="30"/>
      <c r="T19" s="6"/>
      <c r="U19" s="27"/>
      <c r="V19" s="29"/>
      <c r="W19" s="6" t="e">
        <f>SUM(TabStichprobe[Zu
prüfende Belege V2])</f>
        <v>#REF!</v>
      </c>
      <c r="X19" s="30"/>
      <c r="Y19" s="6"/>
      <c r="Z19" s="27"/>
      <c r="AA19" s="29"/>
      <c r="AB19" s="6" t="e">
        <f>SUM(TabStichprobe[Zu
prüfende Belege V3])</f>
        <v>#REF!</v>
      </c>
      <c r="AC19" s="30"/>
      <c r="AD19" s="6"/>
      <c r="AE19" s="27"/>
      <c r="AF19" s="29"/>
      <c r="AG19" s="6" t="e">
        <f>SUM(TabStichprobe[Zu
prüfende Belege V4])</f>
        <v>#REF!</v>
      </c>
      <c r="AH19" s="30"/>
      <c r="AI19" s="6"/>
      <c r="AJ19" s="27"/>
      <c r="AK19" s="29"/>
      <c r="AL19" s="6" t="e">
        <f>SUM(TabStichprobe[Zu
prüfende Belege V5])</f>
        <v>#REF!</v>
      </c>
      <c r="AM19" s="30"/>
      <c r="AN19" s="6"/>
      <c r="AO19" s="27"/>
      <c r="AP19" s="29"/>
      <c r="AQ19" s="6" t="e">
        <f>SUM(TabStichprobe[Zu
prüfende Belege V6])</f>
        <v>#REF!</v>
      </c>
      <c r="AR19" s="30"/>
      <c r="AS19" s="6"/>
      <c r="AT19" s="27"/>
      <c r="AU19" s="29"/>
    </row>
  </sheetData>
  <sheetProtection algorithmName="SHA-512" hashValue="LbhyW/OcE2AqFRRpPHqXlju42DPXImM7Aletwv3C36zh1G7n5FXTlZWNBpCSZ9BDLCpgGXnchhzFpq5gWQw4BQ==" saltValue="BNAmsTK4vz8n9Dd0lOZecg==" spinCount="100000" sheet="1" selectLockedCells="1" selectUnlockedCells="1"/>
  <mergeCells count="6">
    <mergeCell ref="I9:J9"/>
    <mergeCell ref="C3:K3"/>
    <mergeCell ref="I5:K5"/>
    <mergeCell ref="I6:J6"/>
    <mergeCell ref="I7:J7"/>
    <mergeCell ref="I8:J8"/>
  </mergeCells>
  <conditionalFormatting sqref="E12:G18">
    <cfRule type="expression" dxfId="21" priority="419">
      <formula>(AQ12+($E$6-#REF!)*AU12)&gt;D12</formula>
    </cfRule>
    <cfRule type="expression" dxfId="20" priority="420">
      <formula>$E$6=#REF!</formula>
    </cfRule>
  </conditionalFormatting>
  <conditionalFormatting sqref="H12:H18">
    <cfRule type="expression" dxfId="19" priority="3">
      <formula>(AX2+($E$6-#REF!)*BB2)&gt;K2</formula>
    </cfRule>
    <cfRule type="expression" dxfId="18" priority="4">
      <formula>$E$6=#REF!</formula>
    </cfRule>
  </conditionalFormatting>
  <conditionalFormatting sqref="I5:I6">
    <cfRule type="expression" dxfId="17" priority="12">
      <formula>#REF!=#REF!</formula>
    </cfRule>
  </conditionalFormatting>
  <conditionalFormatting sqref="I7:I9">
    <cfRule type="expression" dxfId="16" priority="11">
      <formula>#REF!=#REF!</formula>
    </cfRule>
  </conditionalFormatting>
  <conditionalFormatting sqref="I12:I18">
    <cfRule type="expression" dxfId="15" priority="1">
      <formula>(AU12+($E$6-#REF!)*AY12)&gt;H12</formula>
    </cfRule>
    <cfRule type="expression" dxfId="14" priority="2">
      <formula>$E$6=#REF!</formula>
    </cfRule>
  </conditionalFormatting>
  <conditionalFormatting sqref="J12:K18">
    <cfRule type="expression" dxfId="13" priority="7">
      <formula>(AV12+($E$6-#REF!)*AZ12)&gt;I12</formula>
    </cfRule>
    <cfRule type="expression" dxfId="12" priority="8">
      <formula>$E$6=#REF!</formula>
    </cfRule>
  </conditionalFormatting>
  <conditionalFormatting sqref="R12:R18">
    <cfRule type="expression" dxfId="11" priority="399">
      <formula>$E$6=#REF!</formula>
    </cfRule>
    <cfRule type="expression" dxfId="10" priority="400">
      <formula>D12&lt;$E$6*P12</formula>
    </cfRule>
  </conditionalFormatting>
  <conditionalFormatting sqref="W12:W18">
    <cfRule type="expression" dxfId="9" priority="397">
      <formula>$E$6=#REF!</formula>
    </cfRule>
    <cfRule type="expression" dxfId="8" priority="398">
      <formula>(R12+($E$6-#REF!)*V12)&gt;D12</formula>
    </cfRule>
  </conditionalFormatting>
  <conditionalFormatting sqref="AB12:AB18">
    <cfRule type="expression" dxfId="7" priority="391">
      <formula>$E$6=#REF!</formula>
    </cfRule>
    <cfRule type="expression" dxfId="6" priority="392">
      <formula>(W12+($E$6-#REF!)*AA12)&gt;D12</formula>
    </cfRule>
  </conditionalFormatting>
  <conditionalFormatting sqref="AG12:AG18">
    <cfRule type="expression" dxfId="5" priority="389">
      <formula>$E$6=#REF!</formula>
    </cfRule>
    <cfRule type="expression" dxfId="4" priority="390">
      <formula>(AB12+($E$6-#REF!)*AF12)&gt;D12</formula>
    </cfRule>
  </conditionalFormatting>
  <conditionalFormatting sqref="AL12:AL18">
    <cfRule type="expression" dxfId="3" priority="393">
      <formula>(AG12+($E$6-#REF!)*AK12)&gt;D12</formula>
    </cfRule>
    <cfRule type="expression" dxfId="2" priority="394">
      <formula>$E$6=#REF!</formula>
    </cfRule>
  </conditionalFormatting>
  <conditionalFormatting sqref="AQ12:AQ18">
    <cfRule type="expression" dxfId="1" priority="395">
      <formula>(AL12+($E$6-#REF!)*AP12)&gt;D12</formula>
    </cfRule>
    <cfRule type="expression" dxfId="0" priority="396">
      <formula>$E$6=#REF!</formula>
    </cfRule>
  </conditionalFormatting>
  <pageMargins left="0.7" right="0.7" top="0.45833333333333331" bottom="0.57499999999999996" header="1.6666666666666666E-2" footer="0.3"/>
  <pageSetup paperSize="9" fitToHeight="0" orientation="landscape" verticalDpi="4294967292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23"/>
  <sheetViews>
    <sheetView showGridLines="0" workbookViewId="0">
      <selection activeCell="G10" sqref="G10"/>
    </sheetView>
  </sheetViews>
  <sheetFormatPr baseColWidth="10" defaultColWidth="11.42578125" defaultRowHeight="25.5" customHeight="1" outlineLevelCol="1" x14ac:dyDescent="0.2"/>
  <cols>
    <col min="1" max="1" width="3.7109375" style="63" customWidth="1"/>
    <col min="2" max="2" width="14.5703125" style="63" customWidth="1" outlineLevel="1"/>
    <col min="3" max="3" width="2.7109375" style="63" customWidth="1" outlineLevel="1"/>
    <col min="4" max="4" width="14.42578125" style="63" customWidth="1" outlineLevel="1"/>
    <col min="5" max="5" width="11.42578125" style="63" customWidth="1" outlineLevel="1"/>
    <col min="6" max="6" width="2.7109375" style="63" customWidth="1" outlineLevel="1"/>
    <col min="7" max="7" width="44.140625" style="63" bestFit="1" customWidth="1" outlineLevel="1"/>
    <col min="8" max="8" width="2.7109375" style="63" customWidth="1" outlineLevel="1"/>
    <col min="9" max="10" width="51.7109375" style="63" customWidth="1" outlineLevel="1"/>
    <col min="11" max="16384" width="11.42578125" style="63"/>
  </cols>
  <sheetData>
    <row r="2" spans="2:10" s="65" customFormat="1" ht="25.5" customHeight="1" x14ac:dyDescent="0.2">
      <c r="B2" s="80" t="s">
        <v>97</v>
      </c>
      <c r="D2" s="79" t="s">
        <v>98</v>
      </c>
      <c r="E2" s="80" t="s">
        <v>145</v>
      </c>
      <c r="G2" s="79" t="s">
        <v>144</v>
      </c>
      <c r="I2" s="79" t="s">
        <v>82</v>
      </c>
      <c r="J2" s="79" t="s">
        <v>149</v>
      </c>
    </row>
    <row r="3" spans="2:10" ht="25.5" customHeight="1" x14ac:dyDescent="0.2">
      <c r="B3" s="59">
        <v>42095</v>
      </c>
      <c r="D3" s="60" t="s">
        <v>99</v>
      </c>
      <c r="E3" s="61">
        <v>4.4000000000000003E-3</v>
      </c>
      <c r="G3" s="60" t="s">
        <v>56</v>
      </c>
      <c r="I3" s="60" t="s">
        <v>8</v>
      </c>
      <c r="J3" s="60" t="s">
        <v>169</v>
      </c>
    </row>
    <row r="4" spans="2:10" ht="25.5" customHeight="1" x14ac:dyDescent="0.2">
      <c r="B4" s="59">
        <v>42125</v>
      </c>
      <c r="D4" s="60" t="s">
        <v>100</v>
      </c>
      <c r="E4" s="62">
        <v>4.1000000000000003E-3</v>
      </c>
      <c r="G4" s="60" t="s">
        <v>206</v>
      </c>
      <c r="I4" s="60" t="s">
        <v>88</v>
      </c>
      <c r="J4" s="60" t="s">
        <v>170</v>
      </c>
    </row>
    <row r="5" spans="2:10" ht="25.5" customHeight="1" x14ac:dyDescent="0.2">
      <c r="B5" s="59">
        <v>42156</v>
      </c>
      <c r="D5" s="60" t="s">
        <v>101</v>
      </c>
      <c r="E5" s="62">
        <v>4.0000000000000001E-3</v>
      </c>
      <c r="G5" s="60" t="s">
        <v>205</v>
      </c>
      <c r="I5" s="60" t="s">
        <v>87</v>
      </c>
      <c r="J5" s="60" t="s">
        <v>171</v>
      </c>
    </row>
    <row r="6" spans="2:10" ht="25.5" customHeight="1" x14ac:dyDescent="0.2">
      <c r="B6" s="59">
        <v>42186</v>
      </c>
      <c r="D6" s="60" t="s">
        <v>102</v>
      </c>
      <c r="E6" s="62">
        <v>3.5999999999999999E-3</v>
      </c>
      <c r="G6" s="60" t="s">
        <v>58</v>
      </c>
      <c r="I6" s="60" t="s">
        <v>85</v>
      </c>
      <c r="J6" s="60" t="s">
        <v>150</v>
      </c>
    </row>
    <row r="7" spans="2:10" ht="25.5" customHeight="1" x14ac:dyDescent="0.2">
      <c r="B7" s="59">
        <v>42217</v>
      </c>
      <c r="D7" s="60" t="s">
        <v>103</v>
      </c>
      <c r="E7" s="62">
        <v>4.1999999999999997E-3</v>
      </c>
      <c r="G7" s="96" t="s">
        <v>174</v>
      </c>
      <c r="I7" s="60" t="s">
        <v>4</v>
      </c>
      <c r="J7" s="60" t="s">
        <v>172</v>
      </c>
    </row>
    <row r="8" spans="2:10" ht="25.5" customHeight="1" x14ac:dyDescent="0.2">
      <c r="B8" s="59">
        <v>42248</v>
      </c>
      <c r="D8" s="60" t="s">
        <v>104</v>
      </c>
      <c r="E8" s="62">
        <v>3.8999999999999998E-3</v>
      </c>
      <c r="I8" s="60" t="s">
        <v>86</v>
      </c>
      <c r="J8" s="60" t="s">
        <v>151</v>
      </c>
    </row>
    <row r="9" spans="2:10" ht="25.5" customHeight="1" x14ac:dyDescent="0.2">
      <c r="B9" s="59">
        <v>42278</v>
      </c>
      <c r="D9" s="60" t="s">
        <v>105</v>
      </c>
      <c r="E9" s="62">
        <v>4.3E-3</v>
      </c>
      <c r="I9" s="60" t="s">
        <v>7</v>
      </c>
      <c r="J9" s="60" t="s">
        <v>152</v>
      </c>
    </row>
    <row r="10" spans="2:10" ht="25.5" customHeight="1" x14ac:dyDescent="0.2">
      <c r="B10" s="59">
        <v>42309</v>
      </c>
      <c r="D10" s="60" t="s">
        <v>106</v>
      </c>
      <c r="E10" s="62">
        <v>3.8999999999999998E-3</v>
      </c>
      <c r="I10" s="60" t="s">
        <v>6</v>
      </c>
      <c r="J10" s="60" t="s">
        <v>153</v>
      </c>
    </row>
    <row r="11" spans="2:10" ht="25.5" customHeight="1" x14ac:dyDescent="0.2">
      <c r="B11" s="59">
        <v>42339</v>
      </c>
      <c r="D11" s="60" t="s">
        <v>107</v>
      </c>
      <c r="E11" s="62">
        <v>4.0000000000000001E-3</v>
      </c>
      <c r="I11" s="60" t="s">
        <v>147</v>
      </c>
      <c r="J11" s="60" t="s">
        <v>154</v>
      </c>
    </row>
    <row r="12" spans="2:10" ht="25.5" customHeight="1" x14ac:dyDescent="0.2">
      <c r="B12" s="59">
        <v>42370</v>
      </c>
      <c r="D12" s="64"/>
      <c r="E12" s="64"/>
      <c r="I12" s="60" t="s">
        <v>148</v>
      </c>
      <c r="J12" s="60" t="s">
        <v>154</v>
      </c>
    </row>
    <row r="13" spans="2:10" ht="25.5" customHeight="1" x14ac:dyDescent="0.2">
      <c r="B13" s="59">
        <v>42401</v>
      </c>
      <c r="D13" s="64"/>
      <c r="E13" s="64"/>
      <c r="I13" s="60" t="s">
        <v>84</v>
      </c>
      <c r="J13" s="60" t="s">
        <v>155</v>
      </c>
    </row>
    <row r="14" spans="2:10" ht="25.5" customHeight="1" x14ac:dyDescent="0.2">
      <c r="B14" s="59">
        <v>42430</v>
      </c>
      <c r="D14" s="64"/>
      <c r="E14" s="64"/>
      <c r="I14" s="60" t="s">
        <v>146</v>
      </c>
      <c r="J14" s="60" t="s">
        <v>161</v>
      </c>
    </row>
    <row r="15" spans="2:10" ht="25.5" customHeight="1" x14ac:dyDescent="0.2">
      <c r="B15" s="59">
        <v>42461</v>
      </c>
      <c r="I15" s="60" t="s">
        <v>5</v>
      </c>
      <c r="J15" s="60" t="s">
        <v>156</v>
      </c>
    </row>
    <row r="16" spans="2:10" ht="25.5" customHeight="1" x14ac:dyDescent="0.2">
      <c r="B16" s="59">
        <v>42491</v>
      </c>
      <c r="I16" s="60" t="s">
        <v>3</v>
      </c>
      <c r="J16" s="60" t="s">
        <v>157</v>
      </c>
    </row>
    <row r="17" spans="2:10" ht="25.5" customHeight="1" x14ac:dyDescent="0.2">
      <c r="B17" s="59">
        <v>42522</v>
      </c>
      <c r="I17" s="60" t="s">
        <v>2</v>
      </c>
      <c r="J17" s="60" t="s">
        <v>158</v>
      </c>
    </row>
    <row r="18" spans="2:10" ht="25.5" customHeight="1" x14ac:dyDescent="0.2">
      <c r="B18" s="59">
        <v>42552</v>
      </c>
      <c r="I18" s="60" t="s">
        <v>89</v>
      </c>
      <c r="J18" s="60" t="s">
        <v>159</v>
      </c>
    </row>
    <row r="19" spans="2:10" ht="25.5" customHeight="1" x14ac:dyDescent="0.2">
      <c r="B19" s="59">
        <v>42583</v>
      </c>
      <c r="I19" s="60" t="s">
        <v>83</v>
      </c>
      <c r="J19" s="60" t="s">
        <v>160</v>
      </c>
    </row>
    <row r="20" spans="2:10" ht="25.5" customHeight="1" x14ac:dyDescent="0.2">
      <c r="B20" s="59">
        <v>42614</v>
      </c>
      <c r="I20" s="60" t="s">
        <v>81</v>
      </c>
      <c r="J20" s="60"/>
    </row>
    <row r="21" spans="2:10" ht="25.5" customHeight="1" x14ac:dyDescent="0.2">
      <c r="B21" s="59">
        <v>42644</v>
      </c>
    </row>
    <row r="22" spans="2:10" ht="25.5" customHeight="1" x14ac:dyDescent="0.2">
      <c r="B22" s="59">
        <v>42675</v>
      </c>
    </row>
    <row r="23" spans="2:10" ht="25.5" customHeight="1" x14ac:dyDescent="0.2">
      <c r="B23" s="59">
        <v>42705</v>
      </c>
    </row>
  </sheetData>
  <sheetProtection algorithmName="SHA-512" hashValue="ijRwsvDToTFi5pM3xOM6V7BDWAw20mJEhC8VHRrMmxn0XsxSIycRrnD72gZjILTTei8z4arReENWyn1mcCsM3Q==" saltValue="1kfS0NleGvEP93C1ZNKHjQ==" spinCount="100000" sheet="1" selectLockedCells="1" selectUnlockedCells="1"/>
  <sortState xmlns:xlrd2="http://schemas.microsoft.com/office/spreadsheetml/2017/richdata2" ref="I3:I19">
    <sortCondition ref="I3"/>
  </sortState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Overview nach Prüfung PB</vt:lpstr>
      <vt:lpstr>Reisekostenabrechnung</vt:lpstr>
      <vt:lpstr>Stichprobe</vt:lpstr>
      <vt:lpstr>Datenquelle</vt:lpstr>
      <vt:lpstr>'Overview nach Prüfung PB'!Druckbereich</vt:lpstr>
      <vt:lpstr>Reisekostenabrechnung!Druckbereich</vt:lpstr>
      <vt:lpstr>Stichprobe!Druckbereich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Reisekostenabrechnung - Vorage</dc:title>
  <dc:creator>Kreißl, Martina</dc:creator>
  <cp:lastModifiedBy>KILGA, Stefan</cp:lastModifiedBy>
  <cp:lastPrinted>2022-02-15T13:03:16Z</cp:lastPrinted>
  <dcterms:created xsi:type="dcterms:W3CDTF">2009-10-30T08:08:02Z</dcterms:created>
  <dcterms:modified xsi:type="dcterms:W3CDTF">2025-11-06T14:50:55Z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